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tabRatio="664" activeTab="2"/>
  </bookViews>
  <sheets>
    <sheet name="Introduction" sheetId="1" r:id="rId1"/>
    <sheet name="Methods&amp;Limits" sheetId="2" r:id="rId2"/>
    <sheet name="Contacts&amp;Summary" sheetId="3" r:id="rId3"/>
    <sheet name="FQMS" sheetId="4" r:id="rId4"/>
    <sheet name="Sales" sheetId="5" r:id="rId5"/>
    <sheet name="&lt;10ppm S fuel availability" sheetId="6" r:id="rId6"/>
    <sheet name="Annex I (Sampling) (p - win)" sheetId="7" r:id="rId7"/>
    <sheet name="Annex I (Sampling) (p - s)" sheetId="8" r:id="rId8"/>
    <sheet name="Annex I (Sampling) (d - win)" sheetId="9" r:id="rId9"/>
    <sheet name="Annex I (Sampling) (d - s)" sheetId="10" r:id="rId10"/>
    <sheet name="Annex II (&lt;10 ppm S Diesel)" sheetId="11" r:id="rId11"/>
    <sheet name="Annex II (&lt;10 ppm S Petrol)" sheetId="12" r:id="rId12"/>
    <sheet name="Annex V Petrol (Winter)" sheetId="13" r:id="rId13"/>
    <sheet name="Annex V Petrol (Summer)" sheetId="14" r:id="rId14"/>
    <sheet name="Annex V Petrol (S10 - WI)" sheetId="15" r:id="rId15"/>
    <sheet name="Annex V Petrol (S10 - SU)" sheetId="16" r:id="rId16"/>
    <sheet name="Annex VI Diesel (Winter)" sheetId="17" r:id="rId17"/>
    <sheet name="Annex VI Diesel (Summer)" sheetId="18" r:id="rId18"/>
    <sheet name="Annex VI (Diesel S10 - WI)" sheetId="19" r:id="rId19"/>
    <sheet name="Annex VI (Diesel S10 - SU)" sheetId="20" r:id="rId20"/>
  </sheets>
  <definedNames>
    <definedName name="_ftn1" localSheetId="5">'&lt;10ppm S fuel availability'!$A$22</definedName>
    <definedName name="_ftnref1" localSheetId="5">'&lt;10ppm S fuel availability'!$A$20</definedName>
    <definedName name="_xlnm.Print_Area" localSheetId="5">'&lt;10ppm S fuel availability'!$A$1:$H$62</definedName>
    <definedName name="_xlnm.Print_Area" localSheetId="9">'Annex I (Sampling) (d - s)'!$B$1:$M$29</definedName>
    <definedName name="_xlnm.Print_Area" localSheetId="8">'Annex I (Sampling) (d - win)'!$B$1:$M$29</definedName>
    <definedName name="_xlnm.Print_Area" localSheetId="7">'Annex I (Sampling) (p - s)'!$B$1:$M$29</definedName>
    <definedName name="_xlnm.Print_Area" localSheetId="6">'Annex I (Sampling) (p - win)'!$B$1:$N$29</definedName>
    <definedName name="_xlnm.Print_Area" localSheetId="10">'Annex II (&lt;10 ppm S Diesel)'!$A$1:$G$49</definedName>
    <definedName name="_xlnm.Print_Area" localSheetId="11">'Annex II (&lt;10 ppm S Petrol)'!$A$1:$G$49</definedName>
    <definedName name="_xlnm.Print_Area" localSheetId="15">'Annex V Petrol (S10 - SU)'!$A$1:$M$111</definedName>
    <definedName name="_xlnm.Print_Area" localSheetId="14">'Annex V Petrol (S10 - WI)'!$A$1:$N$110</definedName>
    <definedName name="_xlnm.Print_Area" localSheetId="13">'Annex V Petrol (Summer)'!$A$1:$M$111</definedName>
    <definedName name="_xlnm.Print_Area" localSheetId="12">'Annex V Petrol (Winter)'!$A$1:$M$110</definedName>
    <definedName name="_xlnm.Print_Area" localSheetId="19">'Annex VI (Diesel S10 - SU)'!$A$1:$N$55</definedName>
    <definedName name="_xlnm.Print_Area" localSheetId="18">'Annex VI (Diesel S10 - WI)'!$A$1:$N$55</definedName>
    <definedName name="_xlnm.Print_Area" localSheetId="17">'Annex VI Diesel (Summer)'!$A$1:$N$55</definedName>
    <definedName name="_xlnm.Print_Area" localSheetId="16">'Annex VI Diesel (Winter)'!$A$1:$N$55</definedName>
    <definedName name="_xlnm.Print_Area" localSheetId="2">'Contacts&amp;Summary'!$A$1:$B$45</definedName>
    <definedName name="_xlnm.Print_Area" localSheetId="3">'FQMS'!$A$1:$F$39</definedName>
    <definedName name="_xlnm.Print_Area" localSheetId="0">'Introduction'!$A$1:$J$49</definedName>
    <definedName name="_xlnm.Print_Area" localSheetId="4">'Sales'!$A$1:$E$39</definedName>
  </definedNames>
  <calcPr fullCalcOnLoad="1"/>
</workbook>
</file>

<file path=xl/sharedStrings.xml><?xml version="1.0" encoding="utf-8"?>
<sst xmlns="http://schemas.openxmlformats.org/spreadsheetml/2006/main" count="1683" uniqueCount="489">
  <si>
    <t>***According to CEN/TR 15139: August 2005 - "Petroleum products and other liquids - Applicability of test methods on sulpfur determination in petrol and diesel fuel", the test method EN ISO 8754 is not suitable for determining the sulphur content of petrol or diesel fuels at or below 150ppm and 350ppm, respectively.  This is because the method does not comply with the tolerance limit guidance according to EN ISO 4259.</t>
  </si>
  <si>
    <r>
      <t xml:space="preserve">CEN: </t>
    </r>
    <r>
      <rPr>
        <sz val="10"/>
        <color indexed="9"/>
        <rFont val="Arial"/>
        <family val="2"/>
      </rPr>
      <t>Not suitable for fuels 150ppm and below***</t>
    </r>
  </si>
  <si>
    <t>Summer</t>
  </si>
  <si>
    <t>Winter</t>
  </si>
  <si>
    <t>Fill out a separate form for petrol and diesel</t>
  </si>
  <si>
    <t>In EACH of the summer and winter periods</t>
  </si>
  <si>
    <t>Fill out a separate form for summer and winter OR separate information below (e.g. Grade 1 = RON95 summer, Grade 2 = RON95 winter</t>
  </si>
  <si>
    <t>Italy</t>
  </si>
  <si>
    <t>1st May</t>
  </si>
  <si>
    <t>30th September</t>
  </si>
  <si>
    <r>
      <t xml:space="preserve">Grade 1             </t>
    </r>
    <r>
      <rPr>
        <b/>
        <sz val="10"/>
        <rFont val="Arial"/>
        <family val="0"/>
      </rPr>
      <t>≤</t>
    </r>
    <r>
      <rPr>
        <b/>
        <sz val="10"/>
        <rFont val="Arial"/>
        <family val="2"/>
      </rPr>
      <t xml:space="preserve"> 50 ppm S</t>
    </r>
  </si>
  <si>
    <r>
      <t xml:space="preserve">Grade 2             </t>
    </r>
    <r>
      <rPr>
        <b/>
        <sz val="10"/>
        <rFont val="Arial"/>
        <family val="0"/>
      </rPr>
      <t>≤</t>
    </r>
    <r>
      <rPr>
        <b/>
        <sz val="10"/>
        <rFont val="Arial"/>
        <family val="2"/>
      </rPr>
      <t xml:space="preserve"> 10 ppm S</t>
    </r>
  </si>
  <si>
    <t>16th November</t>
  </si>
  <si>
    <t>15th March</t>
  </si>
  <si>
    <t>L</t>
  </si>
  <si>
    <t xml:space="preserve">Yes </t>
  </si>
  <si>
    <t>petrol</t>
  </si>
  <si>
    <t>A</t>
  </si>
  <si>
    <t>diesel</t>
  </si>
  <si>
    <t>Diesel fuel  (≤ 10 ppm sulphur)</t>
  </si>
  <si>
    <t>Diesel fuel  (≤ 50 ppm sulphur)</t>
  </si>
  <si>
    <t xml:space="preserve"> March</t>
  </si>
  <si>
    <t xml:space="preserve"> November</t>
  </si>
  <si>
    <t>Unleaded Petrol minimum RON = 95  &amp; ≤ 10 ppm Sulphur</t>
  </si>
  <si>
    <t>N</t>
  </si>
  <si>
    <t>&lt; 0,005</t>
  </si>
  <si>
    <t>North-West</t>
  </si>
  <si>
    <t>North-East</t>
  </si>
  <si>
    <t>Centre</t>
  </si>
  <si>
    <t>South</t>
  </si>
  <si>
    <t>Islands</t>
  </si>
  <si>
    <t>3,7%</t>
  </si>
  <si>
    <t>2,0%</t>
  </si>
  <si>
    <t>2,3%</t>
  </si>
  <si>
    <t>4,1%</t>
  </si>
  <si>
    <t>6,0%</t>
  </si>
  <si>
    <t>Min. number of samples per grade(≤10 ppm S):</t>
  </si>
  <si>
    <t>Min. number of samples per grade(≤50 ppm S):</t>
  </si>
  <si>
    <r>
      <t xml:space="preserve">Grade 1         </t>
    </r>
    <r>
      <rPr>
        <b/>
        <sz val="10"/>
        <rFont val="Arial"/>
        <family val="0"/>
      </rPr>
      <t>≤</t>
    </r>
    <r>
      <rPr>
        <b/>
        <sz val="10"/>
        <rFont val="Arial"/>
        <family val="2"/>
      </rPr>
      <t xml:space="preserve"> 50 ppm S</t>
    </r>
  </si>
  <si>
    <r>
      <t xml:space="preserve">Fuel Consumption (million tonnes) </t>
    </r>
    <r>
      <rPr>
        <b/>
        <sz val="10"/>
        <color indexed="8"/>
        <rFont val="Arial"/>
        <family val="0"/>
      </rPr>
      <t>≤</t>
    </r>
    <r>
      <rPr>
        <b/>
        <sz val="10"/>
        <color indexed="8"/>
        <rFont val="Arial"/>
        <family val="2"/>
      </rPr>
      <t>50 ppm S</t>
    </r>
  </si>
  <si>
    <r>
      <t xml:space="preserve">Fuel Consumption (million tonnes) </t>
    </r>
    <r>
      <rPr>
        <b/>
        <sz val="10"/>
        <color indexed="8"/>
        <rFont val="Arial"/>
        <family val="0"/>
      </rPr>
      <t>≤1</t>
    </r>
    <r>
      <rPr>
        <b/>
        <sz val="10"/>
        <color indexed="8"/>
        <rFont val="Arial"/>
        <family val="2"/>
      </rPr>
      <t>0 ppm S</t>
    </r>
  </si>
  <si>
    <r>
      <t xml:space="preserve">Grade 2         </t>
    </r>
    <r>
      <rPr>
        <b/>
        <sz val="10"/>
        <rFont val="Arial"/>
        <family val="0"/>
      </rPr>
      <t>≤</t>
    </r>
    <r>
      <rPr>
        <b/>
        <sz val="10"/>
        <rFont val="Arial"/>
        <family val="2"/>
      </rPr>
      <t xml:space="preserve"> 10 ppm S</t>
    </r>
  </si>
  <si>
    <t xml:space="preserve">Italy established a fuel quality monitoring system, in accordance with the requirements of the European standard EN 14274:2003, by decree 3 February 2005. 
The 2007 national report had been drawn up on the base of a monitoring system at sale outlets distributed throughout the Italian territory.
The monitoring system (sampling and measurements) was carried out by independent supervisory bodies on behalf of the main oil companies. 
Samples were taken monthly in each Winter and Summer period (Summer period for petrol: 1st May to 30th September).
The 2007 monitoring system was set up using the statistical model A of EN 14274 (large country framework, five macro-regions).
299 petrol samples and 382 diesel fuel samples were analysed.
The distribution of samples throughout the national territory was: 42% North-West, 12% North-East, 21% Centre, 13% South and 12% Islands.
The test methods required for fuel quality monitoring were performed by laboratories that regularly participate in one or more national inter-laboratory
proficiency testing schemes, and that are accredited according to EN ISO 17025 or certified according to ISO 9000 standards. The proficiency testing
schemes include all test methods listed in the FQMS.
According to the requirements of EN 14274, analytical results for petrol and diesel fuel were reported separately for each season and for each grade.
Compared to the total samples taken, the percentages of samples of  sulphur free petrol and diesel fuel were 18% and 19%, respectively. </t>
  </si>
  <si>
    <t>&lt; 0,0025</t>
  </si>
  <si>
    <t>The same sample of Ethers content (*)</t>
  </si>
  <si>
    <t>292,0</t>
  </si>
  <si>
    <t>230,6</t>
  </si>
  <si>
    <t>Unleaded Petrol minimum RON = 95 (≤ 50 ppm sulphur)</t>
  </si>
  <si>
    <t>Piemonte</t>
  </si>
  <si>
    <t>ITC1</t>
  </si>
  <si>
    <t>Valle D'Aosta</t>
  </si>
  <si>
    <t>ITC2</t>
  </si>
  <si>
    <t>Liguria</t>
  </si>
  <si>
    <t>ITC3</t>
  </si>
  <si>
    <t>Lombardia</t>
  </si>
  <si>
    <t>ITC4</t>
  </si>
  <si>
    <t>Provincia Autonoma Bolzano</t>
  </si>
  <si>
    <t>ITD1</t>
  </si>
  <si>
    <t>Provincia Autonoma Trento</t>
  </si>
  <si>
    <t>ITD2</t>
  </si>
  <si>
    <t>Region 7</t>
  </si>
  <si>
    <t>Veneto</t>
  </si>
  <si>
    <t>ITD3</t>
  </si>
  <si>
    <t>Region 8</t>
  </si>
  <si>
    <t>Friuli-Venezia Giulia</t>
  </si>
  <si>
    <t>ITD4</t>
  </si>
  <si>
    <t>Region 9</t>
  </si>
  <si>
    <t>Emilia-Romagna</t>
  </si>
  <si>
    <t>ITD5</t>
  </si>
  <si>
    <t>Region 10</t>
  </si>
  <si>
    <t>Toscana</t>
  </si>
  <si>
    <t>ITE1</t>
  </si>
  <si>
    <t>Region 11</t>
  </si>
  <si>
    <t>Umbria</t>
  </si>
  <si>
    <t>ITE2</t>
  </si>
  <si>
    <t>Region 12</t>
  </si>
  <si>
    <t>Marche</t>
  </si>
  <si>
    <t>ITE3</t>
  </si>
  <si>
    <t>Region 13</t>
  </si>
  <si>
    <t>Lazio</t>
  </si>
  <si>
    <t>ITE4</t>
  </si>
  <si>
    <t>Region 14</t>
  </si>
  <si>
    <t>Abruzzo</t>
  </si>
  <si>
    <t>ITF1</t>
  </si>
  <si>
    <t>Region 15</t>
  </si>
  <si>
    <t>Molise</t>
  </si>
  <si>
    <t>ITF2</t>
  </si>
  <si>
    <t>Region 16</t>
  </si>
  <si>
    <t>Campania</t>
  </si>
  <si>
    <t>ITF3</t>
  </si>
  <si>
    <t>Region 17</t>
  </si>
  <si>
    <t>Puglia</t>
  </si>
  <si>
    <t>ITF4</t>
  </si>
  <si>
    <t>Region 18</t>
  </si>
  <si>
    <t>Basilicata</t>
  </si>
  <si>
    <t>ITF5</t>
  </si>
  <si>
    <t>Region 19</t>
  </si>
  <si>
    <t>Calabria</t>
  </si>
  <si>
    <t>ITF6</t>
  </si>
  <si>
    <t>Region 20</t>
  </si>
  <si>
    <t>Sicilia</t>
  </si>
  <si>
    <t>ITG1</t>
  </si>
  <si>
    <t>Region 21</t>
  </si>
  <si>
    <t>Sardegna</t>
  </si>
  <si>
    <t>ITG2</t>
  </si>
  <si>
    <t>ITC</t>
  </si>
  <si>
    <t>ITD</t>
  </si>
  <si>
    <t>ITE</t>
  </si>
  <si>
    <t>ITF</t>
  </si>
  <si>
    <t>ITG</t>
  </si>
  <si>
    <t>IT</t>
  </si>
  <si>
    <t>The table does not contain information about motorway refuelling stations. The percentages of refuelling stations with sulphur free petrol in NUTS 2 and 3 region were calculated compared to all petrol refuelling stations of the NUTS 2 and 3 region, respectively.</t>
  </si>
  <si>
    <t>PIEMONTE</t>
  </si>
  <si>
    <t>LIGURIA</t>
  </si>
  <si>
    <t>LOMBARDIA</t>
  </si>
  <si>
    <t>(*)</t>
  </si>
  <si>
    <t>Italy has defined only one petrol RON grade with a maximum sulphur content of 10 mg/kg: petrol with minimum RON = 95.</t>
  </si>
  <si>
    <t>The sulphur-free fuels were marked at refuelling stations and were marketed separately.</t>
  </si>
  <si>
    <t>--</t>
  </si>
  <si>
    <t>kPa</t>
  </si>
  <si>
    <t>% (v/v)</t>
  </si>
  <si>
    <t>% (m/m)</t>
  </si>
  <si>
    <t>-- Methanol</t>
  </si>
  <si>
    <t>-- Ethanol</t>
  </si>
  <si>
    <t>mg/kg</t>
  </si>
  <si>
    <t>g/l</t>
  </si>
  <si>
    <t>April</t>
  </si>
  <si>
    <t>August</t>
  </si>
  <si>
    <t>September</t>
  </si>
  <si>
    <t>November</t>
  </si>
  <si>
    <r>
      <t>o</t>
    </r>
    <r>
      <rPr>
        <sz val="8"/>
        <rFont val="Arial"/>
        <family val="2"/>
      </rPr>
      <t>C</t>
    </r>
  </si>
  <si>
    <r>
      <t>kg/m</t>
    </r>
    <r>
      <rPr>
        <vertAlign val="superscript"/>
        <sz val="8"/>
        <rFont val="Arial"/>
        <family val="2"/>
      </rPr>
      <t>3</t>
    </r>
  </si>
  <si>
    <t>Cetane number</t>
  </si>
  <si>
    <t>Country</t>
  </si>
  <si>
    <t>Reporting Year</t>
  </si>
  <si>
    <t>Unit</t>
  </si>
  <si>
    <t>Analytical and statistical results</t>
  </si>
  <si>
    <t>Minimum</t>
  </si>
  <si>
    <t>Maximum</t>
  </si>
  <si>
    <t>Mean</t>
  </si>
  <si>
    <t>Standard Deviation</t>
  </si>
  <si>
    <t>National Specification, if any</t>
  </si>
  <si>
    <t>According to 98/70 EC</t>
  </si>
  <si>
    <t>Motor Octane Number</t>
  </si>
  <si>
    <t>Research Octane Number</t>
  </si>
  <si>
    <t>Vapour Pressure, DVPE</t>
  </si>
  <si>
    <t>Distillation</t>
  </si>
  <si>
    <t>Hydrocarbon analysis</t>
  </si>
  <si>
    <t>-- Aromatics</t>
  </si>
  <si>
    <t>-- Benzene</t>
  </si>
  <si>
    <t>Oxygen content</t>
  </si>
  <si>
    <t>Oxygenates</t>
  </si>
  <si>
    <t>-- Iso-propyl alcohol</t>
  </si>
  <si>
    <t>-- Tert-butyl alcohol</t>
  </si>
  <si>
    <t>-- Iso-butyl alcohol</t>
  </si>
  <si>
    <t>-- Ethers with 5 or more carbon atoms per molecule</t>
  </si>
  <si>
    <t>-- other oxygenates</t>
  </si>
  <si>
    <t>Sulphur content</t>
  </si>
  <si>
    <t>Lead content</t>
  </si>
  <si>
    <t>Number of samples in month</t>
  </si>
  <si>
    <t>January</t>
  </si>
  <si>
    <t>February</t>
  </si>
  <si>
    <t>March</t>
  </si>
  <si>
    <t>May</t>
  </si>
  <si>
    <t>June</t>
  </si>
  <si>
    <t>July</t>
  </si>
  <si>
    <t>October</t>
  </si>
  <si>
    <t>December</t>
  </si>
  <si>
    <t>Total</t>
  </si>
  <si>
    <t>Reporting year</t>
  </si>
  <si>
    <t>Parameter</t>
  </si>
  <si>
    <t>National Specifications</t>
  </si>
  <si>
    <t>According to 98/70/EC</t>
  </si>
  <si>
    <t>Standard deviation</t>
  </si>
  <si>
    <r>
      <t xml:space="preserve">Density at 15 </t>
    </r>
    <r>
      <rPr>
        <vertAlign val="superscript"/>
        <sz val="8"/>
        <rFont val="Arial"/>
        <family val="2"/>
      </rPr>
      <t>o</t>
    </r>
    <r>
      <rPr>
        <sz val="8"/>
        <rFont val="Arial"/>
        <family val="2"/>
      </rPr>
      <t>C</t>
    </r>
  </si>
  <si>
    <t>Distillation -- 95-%-Point</t>
  </si>
  <si>
    <t>Parent fuel grade</t>
  </si>
  <si>
    <t>National fuel grade</t>
  </si>
  <si>
    <r>
      <t>N</t>
    </r>
    <r>
      <rPr>
        <b/>
        <vertAlign val="superscript"/>
        <sz val="8"/>
        <rFont val="Arial"/>
        <family val="2"/>
      </rPr>
      <t>o</t>
    </r>
    <r>
      <rPr>
        <b/>
        <sz val="8"/>
        <rFont val="Arial"/>
        <family val="2"/>
      </rPr>
      <t xml:space="preserve"> Samples</t>
    </r>
  </si>
  <si>
    <r>
      <t xml:space="preserve">Limiting value </t>
    </r>
    <r>
      <rPr>
        <b/>
        <vertAlign val="superscript"/>
        <sz val="10"/>
        <rFont val="Arial"/>
        <family val="2"/>
      </rPr>
      <t>(1)</t>
    </r>
  </si>
  <si>
    <t>Method</t>
  </si>
  <si>
    <t>Reproducability, R</t>
  </si>
  <si>
    <t>EN-ISO 5165</t>
  </si>
  <si>
    <t>EN-ISO 3675</t>
  </si>
  <si>
    <t>EN-ISO 3405</t>
  </si>
  <si>
    <t>IP 391</t>
  </si>
  <si>
    <t>Tolerance limits</t>
  </si>
  <si>
    <t>Exceeded?</t>
  </si>
  <si>
    <t>Notes on exceedences</t>
  </si>
  <si>
    <t>No. samples</t>
  </si>
  <si>
    <t>Values</t>
  </si>
  <si>
    <t>Date</t>
  </si>
  <si>
    <t>Test Methods and Analysis</t>
  </si>
  <si>
    <t>Sampling Frequency</t>
  </si>
  <si>
    <t>Reporting Results</t>
  </si>
  <si>
    <t>Details/action taken</t>
  </si>
  <si>
    <r>
      <t xml:space="preserve">Limiting Value </t>
    </r>
    <r>
      <rPr>
        <b/>
        <vertAlign val="superscript"/>
        <sz val="10"/>
        <rFont val="Arial"/>
        <family val="2"/>
      </rPr>
      <t>(1)</t>
    </r>
  </si>
  <si>
    <t>EN 25164</t>
  </si>
  <si>
    <t>EN 25163</t>
  </si>
  <si>
    <t>ASTM D1319</t>
  </si>
  <si>
    <t>EN 1601</t>
  </si>
  <si>
    <t>EN 237</t>
  </si>
  <si>
    <t>Reporting results</t>
  </si>
  <si>
    <t>Sampling frequency</t>
  </si>
  <si>
    <t>Summer Period*</t>
  </si>
  <si>
    <t>* N = 1st May to 30th September (normal) ; A = 1st June to 31st August (arctic).</t>
  </si>
  <si>
    <t>Details of those compiling the Fuel Quality Monitoring Report</t>
  </si>
  <si>
    <t>Fuel Grade</t>
  </si>
  <si>
    <t>Regular unleaded petrol (minimum RON = 91 &amp; &lt; 50 ppm Sulphur)</t>
  </si>
  <si>
    <t>Regular unleaded petrol (minimum RON = 91 &amp; &lt; 10 ppm Sulphur)</t>
  </si>
  <si>
    <t>Unleaded petrol (minimum 95 =&lt; RON &lt; 98)</t>
  </si>
  <si>
    <t>Unleaded petrol (minimum 95 =&lt; RON &lt; 98 &amp; &lt; 50 ppm Sulphur)</t>
  </si>
  <si>
    <t>Unleaded petrol (minimum 95 =&lt; RON &lt; 98 &amp; &lt; 10 ppm Sulphur)</t>
  </si>
  <si>
    <t>Unleaded petrol (minimum RON &gt;= 98)</t>
  </si>
  <si>
    <t>Unleaded petrol (minimum RON &gt;= 98 &amp; &lt; 50 ppm Sulphur)</t>
  </si>
  <si>
    <t>Unleaded petrol (minimum RON &gt;= 98 &amp; &lt; 10 ppm Sulphur)</t>
  </si>
  <si>
    <r>
      <t>Regular unleaded petrol (minimum RON = 91)</t>
    </r>
    <r>
      <rPr>
        <vertAlign val="superscript"/>
        <sz val="10"/>
        <rFont val="Arial"/>
        <family val="2"/>
      </rPr>
      <t>1</t>
    </r>
  </si>
  <si>
    <r>
      <t>Unleaded petrol (minimum RON = 95)</t>
    </r>
    <r>
      <rPr>
        <vertAlign val="superscript"/>
        <sz val="10"/>
        <rFont val="Arial"/>
        <family val="2"/>
      </rPr>
      <t>1</t>
    </r>
  </si>
  <si>
    <r>
      <t>Unleaded petrol (minimum RON = 95 &amp; &lt; 50 ppm Sulphur)</t>
    </r>
    <r>
      <rPr>
        <vertAlign val="superscript"/>
        <sz val="10"/>
        <rFont val="Arial"/>
        <family val="2"/>
      </rPr>
      <t>2</t>
    </r>
  </si>
  <si>
    <r>
      <t>Diesel fuel</t>
    </r>
    <r>
      <rPr>
        <vertAlign val="superscript"/>
        <sz val="10"/>
        <rFont val="Arial"/>
        <family val="2"/>
      </rPr>
      <t>4</t>
    </r>
  </si>
  <si>
    <r>
      <t>Diesel fuel (&lt; 50 ppm sulphur)</t>
    </r>
    <r>
      <rPr>
        <vertAlign val="superscript"/>
        <sz val="10"/>
        <rFont val="Arial"/>
        <family val="2"/>
      </rPr>
      <t>5</t>
    </r>
  </si>
  <si>
    <r>
      <t>Diesel fuel (&lt; 10 ppm sulphur)</t>
    </r>
    <r>
      <rPr>
        <vertAlign val="superscript"/>
        <sz val="10"/>
        <rFont val="Arial"/>
        <family val="2"/>
      </rPr>
      <t>6</t>
    </r>
  </si>
  <si>
    <t>1 as specified in Annex I of Directive 98/70/EC</t>
  </si>
  <si>
    <t>2 as specified in Annex III of Directive 98/70/EC</t>
  </si>
  <si>
    <t>4 as specified in Annex II of Directive 98/70/EC</t>
  </si>
  <si>
    <t>5 as specified in Annex IV of Directive 98/70/EC</t>
  </si>
  <si>
    <t>3 as specified in Annex III of Directive 98/70/EC except the sulphur content which must be less than 10ppm</t>
  </si>
  <si>
    <t>6 as specified in Annex IV of Directive 98/70/EC except the sulphur content which must be less than 10ppm</t>
  </si>
  <si>
    <t>*NB: Please do not report national fuel grade sales under more than one category.</t>
  </si>
  <si>
    <t>Litres</t>
  </si>
  <si>
    <t>Tonnes</t>
  </si>
  <si>
    <t>National sales total</t>
  </si>
  <si>
    <t>Description of Fuel Quality Monitoring System</t>
  </si>
  <si>
    <t>Year:</t>
  </si>
  <si>
    <t>* Normal = 1st May to 30th September; Arctic = 1st June to 31st August</t>
  </si>
  <si>
    <t>--summer period only</t>
  </si>
  <si>
    <r>
      <t xml:space="preserve">--evaporated at 100 </t>
    </r>
    <r>
      <rPr>
        <vertAlign val="superscript"/>
        <sz val="8"/>
        <rFont val="Arial"/>
        <family val="2"/>
      </rPr>
      <t>o</t>
    </r>
    <r>
      <rPr>
        <sz val="8"/>
        <rFont val="Arial"/>
        <family val="2"/>
      </rPr>
      <t>C</t>
    </r>
  </si>
  <si>
    <r>
      <t xml:space="preserve">-- evaporated at 150 </t>
    </r>
    <r>
      <rPr>
        <vertAlign val="superscript"/>
        <sz val="8"/>
        <rFont val="Arial"/>
        <family val="2"/>
      </rPr>
      <t>o</t>
    </r>
    <r>
      <rPr>
        <sz val="8"/>
        <rFont val="Arial"/>
        <family val="2"/>
      </rPr>
      <t xml:space="preserve">C </t>
    </r>
  </si>
  <si>
    <r>
      <t xml:space="preserve">-- evaporated at 100 </t>
    </r>
    <r>
      <rPr>
        <vertAlign val="superscript"/>
        <sz val="8"/>
        <rFont val="Arial"/>
        <family val="2"/>
      </rPr>
      <t>o</t>
    </r>
    <r>
      <rPr>
        <sz val="8"/>
        <rFont val="Arial"/>
        <family val="2"/>
      </rPr>
      <t>C</t>
    </r>
  </si>
  <si>
    <t>-- Olefins</t>
  </si>
  <si>
    <t>Polycyclic aromatic hydrocarbons</t>
  </si>
  <si>
    <t>Comments (completeness of data, particular issues, etc.)</t>
  </si>
  <si>
    <t>Geographical Availability of Sulphur-Free Fuels</t>
  </si>
  <si>
    <t>Other notes (optional):</t>
  </si>
  <si>
    <t>Directive 98/70/EC: Test Methods, Limit Values and Tolerance Limits*</t>
  </si>
  <si>
    <t>Petrol</t>
  </si>
  <si>
    <t>98/70/EC</t>
  </si>
  <si>
    <t>Test specified in 98/70/EC or EN 228:1999</t>
  </si>
  <si>
    <t>Limit values</t>
  </si>
  <si>
    <t>Min.</t>
  </si>
  <si>
    <t>Max.</t>
  </si>
  <si>
    <t>Research Octane Number (RON)</t>
  </si>
  <si>
    <t>Motor Octane Number (MON)</t>
  </si>
  <si>
    <t>--summer period (normal)</t>
  </si>
  <si>
    <t>EN 13016-1</t>
  </si>
  <si>
    <t>-- Olefins (RON 91 fuel only)</t>
  </si>
  <si>
    <t>EN 12177</t>
  </si>
  <si>
    <t>EN 238</t>
  </si>
  <si>
    <t>EN ISO 14596</t>
  </si>
  <si>
    <t>EN ISO 8754</t>
  </si>
  <si>
    <t>EN 24260</t>
  </si>
  <si>
    <t>Sulphur content (low sulphur, from 2005)</t>
  </si>
  <si>
    <t>Sulphur content (sulphur free, from 2005)</t>
  </si>
  <si>
    <t>Diesel</t>
  </si>
  <si>
    <t>Test specified in 98/70/EC or EN 590:1999</t>
  </si>
  <si>
    <t>EN ISO 12185</t>
  </si>
  <si>
    <t>Distillation -- 95% Point</t>
  </si>
  <si>
    <t>(RON 91 fuel only)</t>
  </si>
  <si>
    <t>Tolerance limits
(95% confidence)</t>
  </si>
  <si>
    <t>Total unleaded petrol (&lt;150 ppm Sulphur)</t>
  </si>
  <si>
    <t>Total unleaded petrol (&lt;50 ppm Sulphur)</t>
  </si>
  <si>
    <t>Name of national</t>
  </si>
  <si>
    <t xml:space="preserve"> fuel grade</t>
  </si>
  <si>
    <t>Taken</t>
  </si>
  <si>
    <t>No. Samples</t>
  </si>
  <si>
    <t>Total Petrol</t>
  </si>
  <si>
    <t>Total Diesel</t>
  </si>
  <si>
    <t>Summer Period</t>
  </si>
  <si>
    <t>Start</t>
  </si>
  <si>
    <t>End</t>
  </si>
  <si>
    <t>Winter Period</t>
  </si>
  <si>
    <t>Fuel Quality Monitoring System</t>
  </si>
  <si>
    <t>Fuel Quality Monitoring System model used:</t>
  </si>
  <si>
    <t>EN 14274 Statistical Model A</t>
  </si>
  <si>
    <t>National System</t>
  </si>
  <si>
    <t>EN 14274 Statistical Model B</t>
  </si>
  <si>
    <t>EN 14274 Statistical Model C</t>
  </si>
  <si>
    <t>Yes / No</t>
  </si>
  <si>
    <t>Small Country</t>
  </si>
  <si>
    <t>Large Country</t>
  </si>
  <si>
    <t>(Petrol, per grade; Diesel)</t>
  </si>
  <si>
    <t>Actual number of samples taken</t>
  </si>
  <si>
    <t>Remainder</t>
  </si>
  <si>
    <r>
      <t>Unleaded petrol (minimum RON = 95 &amp; &lt; 10 ppm Sulphur)</t>
    </r>
    <r>
      <rPr>
        <vertAlign val="superscript"/>
        <sz val="10"/>
        <rFont val="Arial"/>
        <family val="2"/>
      </rPr>
      <t>3</t>
    </r>
  </si>
  <si>
    <t>--summer period (arctic or severe weather conditions)</t>
  </si>
  <si>
    <t>Address of Organisation:</t>
  </si>
  <si>
    <t>Organisation Responsible for Report</t>
  </si>
  <si>
    <t>Telephone Number:</t>
  </si>
  <si>
    <t>Email:</t>
  </si>
  <si>
    <t>Person Responsible for Report:</t>
  </si>
  <si>
    <t>Date Report Completed:</t>
  </si>
  <si>
    <t>Reporting Year:</t>
  </si>
  <si>
    <t>Country:</t>
  </si>
  <si>
    <t>The test methods employed to evaluate petrol characteristics were those listed in European standard EN 228:2004 (in particular EN ISO 20884 for sulphur content). 
Test method EN 1601 was employed for the determination of oxygenate content in petrol samples. EN 1601 requires the examination of each sample chromatogram to identify possible oxygen containing components, before the actual determination is carried out. The examination of all chromatograms related to FQMS samples showed that only one oxygenate compound was present in each sample (MTBE, ETBE, TAME). No other oxygenate compound was detected beside one of these ethers. 
Values reported as "0,0" mean values that fall into the range 0 - limit of the detection.
The greatest part of Italian petrol contain oxygenates, therefore reproducibility = 4.6 % (V/V) for olefins was considered.</t>
  </si>
  <si>
    <t>The test methods employed to evaluate petrol characteristics were those listed in European standard EN 228:2004 (in particular EN ISO 20884 for sulphur content). 
Test method EN 1601 was employed for the determination of oxygenate content in petrol samples. EN 1601 requires the examination of each sample chromatogram to identify possible oxygen containing components, before the actual determination is carried out. The examination of all chromatograms related to FQMS samples showed that only one oxygenate compound was present in each sample (MTBE, ETBE, TAME). No other oxygenate compound was detected beside one of these ethers.  
Values reported as "0,0" mean values that fall into the range 0 - limit of the detection.
The greatest part of Italian petrol contain oxygenates, therefore reproducibility = 4.6 % (V/V) for olefins was considered.</t>
  </si>
  <si>
    <t>The test methods employed to evaluate petrol characteristics were those listed in European standard EN 228:2004 (in particular EN ISO 20884 for sulphur content). 
Test method EN 1601 was employed for the determination of oxygenate content in petrol samples. EN 1601 requires the examination of each sample chromatogram to identify possible oxygen containing components, before the actual determination is carried out. The examination of all chromatograms related to FQMS samples showed that only one oxygenate compound was present in each sample (MTBE, ETBE, TAME). No other oxygenate compound was detected beside one of these ethers.  
Values reported as "0,0"mean values that fall into the range 0 - limit of the detection.                                                                                                                                                                                                                                                                                                                                                    
The greatest part of Italian petrol contain oxygenates, therefore reproducibility = 4.6 % (V/V) for olefins was considered.</t>
  </si>
  <si>
    <t>The test methods employed to evaluate petrol characteristics were those listed in European standard EN 228:2004 (in particular EN ISO 20884 for sulphur content). 
Test method EN 1601 was employed for the determination of oxygenate content in petrol samples. EN 1601 requires the examination of each sample chromatogram to identify possible oxygen containing components, before the actual determination is carried out. The examination of all chromatograms related to FQMS samples showed that only one oxygenate compound was present in each sample (MTBE, ETBE, TAME). No other oxygenate compound was detected beside one of these ethers. 
Values reported as "0,0"mean values that fall into the range 0 - limit of the detection.
The greatest part of Italian petrol contain oxygenates, therefore reproducibility = 4.6 % (V/V) for olefins was considered.</t>
  </si>
  <si>
    <t>According to EN 14274 Statistical Model A, minimum number of samples per diesel grade in summer period with market share of 10% and above is 100 and with market share below 10% is proportional to the number of samples for the corresponding parent grade.
In 2007, the market share of diesel fuel with maximum sulphur content of 50 mg/kg (grade 1) was of 94,1% and the market share of diesel fuel  with maximum sulphur content of 10 mg/kg (grade 2) was of 5,9%.</t>
  </si>
  <si>
    <t>The authorities responsible for compiling the fuel quality monitoring report are requested to complete the table below.</t>
  </si>
  <si>
    <t>Member States should provide details on the operation of their national fuel quality monitoring systems.</t>
  </si>
  <si>
    <t>Directive 98/70/EC requires the vapour pressure of petrol to be less than 60.0 kPa during the summer period, which spans 1 May until 30 September. However, for those Member States that experience ‘arctic or severe weather conditions’ the summer period covers the period 1 June to 31 August and the vapour pressure must not exceed 70 kPa.  Member States are requested to define the Summer/Winter periods implemented in their territories and also applying to their fuel quality monitoring system reporting.</t>
  </si>
  <si>
    <t>Definition of Monitoring System Summer and Winter Periods:</t>
  </si>
  <si>
    <t>Member States should indicate whether their monitoring system is set up using the European Standard EN 14274:2003 statistical model A, B or C and whether it is based on the large or small country framework.  Alternatively, the Member State should indicate if they are using their own nationally defined system.</t>
  </si>
  <si>
    <t>Country Size (L = Large, S = Small)</t>
  </si>
  <si>
    <t>Description of National Fuel Quality Monitoring System (give once and up-date if necessary):</t>
  </si>
  <si>
    <t>Fuel type (petrol or diesel):</t>
  </si>
  <si>
    <r>
      <t xml:space="preserve">Statistical Model (A, B or C) </t>
    </r>
    <r>
      <rPr>
        <b/>
        <vertAlign val="superscript"/>
        <sz val="10"/>
        <rFont val="Times New Roman"/>
        <family val="1"/>
      </rPr>
      <t>(2)</t>
    </r>
  </si>
  <si>
    <r>
      <t xml:space="preserve">ANNEX I:  Fuel Quality Monitoring System Regional Sampling of Petrol and Diesel </t>
    </r>
    <r>
      <rPr>
        <b/>
        <vertAlign val="superscript"/>
        <sz val="16"/>
        <rFont val="Arial"/>
        <family val="2"/>
      </rPr>
      <t>(1)</t>
    </r>
  </si>
  <si>
    <t>Total Sales of Petrol and Diesel</t>
  </si>
  <si>
    <t xml:space="preserve">Member states are requested to complete the following table, as applicable detailing the quantities of </t>
  </si>
  <si>
    <t>each type and grade of petrol and diesel fuel marketed in their territory.</t>
  </si>
  <si>
    <t>Regional Parameters</t>
  </si>
  <si>
    <r>
      <t xml:space="preserve">NUTS Region Description </t>
    </r>
    <r>
      <rPr>
        <b/>
        <vertAlign val="superscript"/>
        <sz val="12"/>
        <color indexed="10"/>
        <rFont val="Times New Roman"/>
        <family val="1"/>
      </rPr>
      <t>(2)</t>
    </r>
  </si>
  <si>
    <r>
      <t xml:space="preserve">NUTS Code </t>
    </r>
    <r>
      <rPr>
        <b/>
        <vertAlign val="superscript"/>
        <sz val="12"/>
        <color indexed="10"/>
        <rFont val="Times New Roman"/>
        <family val="1"/>
      </rPr>
      <t>(2)</t>
    </r>
  </si>
  <si>
    <t>Minimum %</t>
  </si>
  <si>
    <t>Maximum %</t>
  </si>
  <si>
    <t>Mean %</t>
  </si>
  <si>
    <t>LEVEL 2 Regions</t>
  </si>
  <si>
    <t>Region 1</t>
  </si>
  <si>
    <t>Region 2</t>
  </si>
  <si>
    <t>Region 3</t>
  </si>
  <si>
    <t>LEVEL 1 Regions</t>
  </si>
  <si>
    <t>National Total</t>
  </si>
  <si>
    <r>
      <t>(2)</t>
    </r>
    <r>
      <rPr>
        <sz val="7"/>
        <color indexed="10"/>
        <rFont val="Times New Roman"/>
        <family val="1"/>
      </rPr>
      <t xml:space="preserve">   </t>
    </r>
    <r>
      <rPr>
        <sz val="12"/>
        <color indexed="10"/>
        <rFont val="Times New Roman"/>
        <family val="1"/>
      </rPr>
      <t>Additional information on NUTS, including full country code listings, may be found on the Eurostat web site at:</t>
    </r>
  </si>
  <si>
    <t>http://europa.eu.int/comm/eurostat/ramon/nuts/home_regions_en.html</t>
  </si>
  <si>
    <t>Additional Comments:</t>
  </si>
  <si>
    <t>No. of refuelling stations</t>
  </si>
  <si>
    <t xml:space="preserve">(1)   According to the Eurostat Nomenclature of territorial units for statistics – NUTS Statistical Regions of Europe (see: </t>
  </si>
  <si>
    <t>)</t>
  </si>
  <si>
    <t>Period (Summer or Winter):</t>
  </si>
  <si>
    <t>Macro / Non-Macro Regions (add extra rows as needed)</t>
  </si>
  <si>
    <t>Proportion of total samples</t>
  </si>
  <si>
    <t>(1)         As defined in Annexes B and C of EN 14274:2003</t>
  </si>
  <si>
    <t>(2)         Definitions according to those provided in EN 14274:2003.</t>
  </si>
  <si>
    <t>(3)         Only for statistical Model A</t>
  </si>
  <si>
    <t>Additional Notes (e.g. identification of grades comprising &lt;10% total sales)</t>
  </si>
  <si>
    <t>Number</t>
  </si>
  <si>
    <t>Minimum number of samples each period</t>
  </si>
  <si>
    <r>
      <t>Parent fuel grade</t>
    </r>
    <r>
      <rPr>
        <sz val="12"/>
        <rFont val="Times New Roman"/>
        <family val="1"/>
      </rPr>
      <t>: Directive 98/70/EC sets the environmental specifications for petrol and diesel fuel marketed in the EU. The specifications in the Directive can be thought of as ‘parent fuel grades’. These include (i) regular unleaded petrol (RON &gt; 91), (ii) unleaded petrol (RON &gt; 95) and (iii) diesel fuel.</t>
    </r>
  </si>
  <si>
    <r>
      <t>National fuel grade</t>
    </r>
    <r>
      <rPr>
        <sz val="12"/>
        <rFont val="Times New Roman"/>
        <family val="1"/>
      </rPr>
      <t>: Member States may, of course, define ‘national’ fuel grades which must still, however, respect the specification of the parent fuel grade. For example, national fuel grades may comprise super unleaded petrol (RON &gt; 98), lead replacement petrol, zero sulphur petrol, &lt;50 ppm sulphur petrol, zero sulphur diesel, &lt;50 ppm sulphur diesel, etc.</t>
    </r>
  </si>
  <si>
    <r>
      <t xml:space="preserve">Zero sulphur or sulphur-free fuels </t>
    </r>
    <r>
      <rPr>
        <sz val="12"/>
        <rFont val="Times New Roman"/>
        <family val="1"/>
      </rPr>
      <t>are petrol and diesel fuels that contain less than 10 mg/kg (ppm) of sulphur.</t>
    </r>
  </si>
  <si>
    <t>DEFINITIONS AND EXPLANATION</t>
  </si>
  <si>
    <t>Member States are requested to complete the following tables with basic information on the geographical availability of sulphur free petrol and diesel sold in their territories.</t>
  </si>
  <si>
    <t>% Total Petrol/Diesel Sales</t>
  </si>
  <si>
    <t>Total National sales &lt;10 ppm sulphur petrol</t>
  </si>
  <si>
    <t>Total National sales &lt;10 ppm sulphur diesel</t>
  </si>
  <si>
    <t>Details of petrol RON grades available with &lt;10 ppm sulphur:</t>
  </si>
  <si>
    <t>According to EN 14274 Statistical Model A, minimum number of samples per diesel grade in winter period with market share of 10% and above is 100 and with market share below 10% is proportional to the number of samples for the corresponding parent grade.
In 2007, the market share of diesel fuel with maximum sulphur content of 50 mg/kg (grade 1) was of  94,1% and the market share of diesel fuel  with maximum sulphur content of 10 mg/kg (grade 2) was of 5,9%.</t>
  </si>
  <si>
    <t>The table does not contain information about motorway refuelling stations. The percentages of refuelling stations with sulphur free diesel fuel in NUTS 2 and 3 region were calculated compared to all diesel refuelling stations of the NUTS 2 and 3 region, respectively.</t>
  </si>
  <si>
    <t>&lt; 0,001</t>
  </si>
  <si>
    <t xml:space="preserve">The test methods employed to evaluate diesel fuel characteristics were those listed in European standard EN 590:2004 (in particular EN ISO 20884 for sulphur content).                                                                                                                                                                                                                          </t>
  </si>
  <si>
    <t xml:space="preserve">The test methods employed to evaluate diesel fuel characteristics were those listed in European standard EN 590:2004 (in particular EN ISO 20884 for sulphur content). </t>
  </si>
  <si>
    <t xml:space="preserve">Are &lt;10 ppm sulphur fuels (petrol and/or diesel) labelled differently from regular grades </t>
  </si>
  <si>
    <t>(i.e. can they be easily distinguished from regular/higher sulphur fuels by the consumer)?</t>
  </si>
  <si>
    <t>Where Member States choose to apply the measures in their national territories, they are also requested to complete, as far as possible, the following tables with detailed information (Options A to D) on the geographical availability of sulphur free petrol and diesel in their territories, as outlined in the Commission Guidance note[1].  Member States should also take into account any specific provisions made for special cases in the Commission Guidance.</t>
  </si>
  <si>
    <t>Where the more detailed information is not available, or additional notes/clarifications are needed or other guidance than that given by the Commission is used, the Member States are requested to provide a description on the extent to which sulphur free fuels are marketed in their territory (i.e. geographical availability).  This free form text box should also be used to provide any additional information such as the special cases outlined in the Commission Guidance note.</t>
  </si>
  <si>
    <t>Description of the geographical availability of sulphur free fuels or additional notes:</t>
  </si>
  <si>
    <t>Option (A): Proportion of refuelling stations with sulphur free grades available by region</t>
  </si>
  <si>
    <t>See Annex II for reporting table format.</t>
  </si>
  <si>
    <t>Option (B): Average distance between refuelling stations with sulphur free grades available</t>
  </si>
  <si>
    <t>No. Refuelling Stations</t>
  </si>
  <si>
    <t>Distance between refuelling stations (km)</t>
  </si>
  <si>
    <t>&lt;10 ppm</t>
  </si>
  <si>
    <t>All</t>
  </si>
  <si>
    <t>With &lt;10 ppm grades available</t>
  </si>
  <si>
    <t>Option (C): Availability of sulphur free fuels at large refuelling stations</t>
  </si>
  <si>
    <r>
      <t xml:space="preserve">National criteria for definition of </t>
    </r>
    <r>
      <rPr>
        <i/>
        <sz val="12"/>
        <color indexed="10"/>
        <rFont val="Times New Roman"/>
        <family val="1"/>
      </rPr>
      <t>“large refuelling stations”</t>
    </r>
    <r>
      <rPr>
        <sz val="12"/>
        <color indexed="10"/>
        <rFont val="Times New Roman"/>
        <family val="1"/>
      </rPr>
      <t xml:space="preserve"> in terms of a minimum volume throughput (in million litres / annum)</t>
    </r>
  </si>
  <si>
    <t>Total number of large refuelling stations nationally</t>
  </si>
  <si>
    <t>Number of large refuelling stations with &lt;10 ppm fuel available</t>
  </si>
  <si>
    <t>% Total large refuelling stations with &lt;10 ppm fuel available</t>
  </si>
  <si>
    <t>Option (D): Availability of sulphur free fuels at highway/motorway refuelling stations</t>
  </si>
  <si>
    <t>Total number of highway/motorway refuelling stations nationally</t>
  </si>
  <si>
    <t>Number of highway/motorway refuelling stations with &lt;10 ppm fuel available</t>
  </si>
  <si>
    <t>% Total highway/motorway refuelling stations with &lt;10 ppm fuel available</t>
  </si>
  <si>
    <t>[1] The more detailed reporting on geographical availability is not needed until the 2005 monitoring reports, but would be useful if Member States were also able to provide it from 2004.</t>
  </si>
  <si>
    <t>Contacts &amp; Summary</t>
  </si>
  <si>
    <t>Member States are requested to provide a brief general summary of the results of the year's monitoring, including information on any:</t>
  </si>
  <si>
    <t>In particular, Member States should provide additional explanatory information on reasoning for exceptional cases where exclusions are made, such as:</t>
  </si>
  <si>
    <t>General Summary of Analysis and Additional Information:</t>
  </si>
  <si>
    <t>SUMMARY REPORTING FORMAT FOR PETROL &amp; DIESEL</t>
  </si>
  <si>
    <t>- other parameters measured;</t>
  </si>
  <si>
    <t>- exclusions;</t>
  </si>
  <si>
    <t>- further details on breaches of parameter tolerance limits (i.e. number of samples, values);</t>
  </si>
  <si>
    <t>- enforcement actions taken as a result of breaches of the limit values/tolerance limits; and</t>
  </si>
  <si>
    <t>- additional information deemed relevant.</t>
  </si>
  <si>
    <t>- fuel grades marketed in very small quantities;</t>
  </si>
  <si>
    <t>- mandatory fuel parameters that are not measured;</t>
  </si>
  <si>
    <t>- geographical areas that are left outside the monitoring programme;</t>
  </si>
  <si>
    <t>- exceptionally high or low values of analytical results (i.e. outliers).</t>
  </si>
  <si>
    <t>(1) The limiting values are "true values" and were established according to the procedures for limit setting in EN ISO 4259:1995.  The results of individual measurements shall be interpreted following the criteria described in EN ISO 4259:1995.</t>
  </si>
  <si>
    <t>(2) 91 for unleaded regular grade petrol: See 98/70/EC, Annex I, Footnote 3.</t>
  </si>
  <si>
    <t>(3) 81 for unleaded regular grade petrol: See 98/70/EC, Annex I, Footnote 3.</t>
  </si>
  <si>
    <t>(4) 70 kPa for Member States with arctic or severe weather conditions: See 98/70/EC, Annex I, Footnotes 4 &amp; 5.</t>
  </si>
  <si>
    <t>(5) 21 for unleaded regular grade petrol: See 98/70/EC, Annex I, Footnote 6.</t>
  </si>
  <si>
    <t>The same sample of oxygen content (*)</t>
  </si>
  <si>
    <t>(*) In order to ensure the compliance with the directive 2003/17/EC, Italy determined the penalties applicable to producers, importers and distributors of fuels that do not comply to the limits reported in the directive 2003/17/EC. 
Furthermore, Italy established a monitoring system carried out by a competent national authority in the production and importing sites.</t>
  </si>
  <si>
    <t>372,7; 366,4; 366,2</t>
  </si>
  <si>
    <t>(2) In cases of dispute EN ISO 3675: 1998 shall be used</t>
  </si>
  <si>
    <t>(3) Polycyclic aromatic hydrocarbons are defined as the total aromatic hydrocarbon content less than the mono-aromatic hydrocarbons content, both as determined by IP 391</t>
  </si>
  <si>
    <t>(4) In cases of dispute EN ISO 14596: 1998 shall be used</t>
  </si>
  <si>
    <t>Test method</t>
  </si>
  <si>
    <t>(more recent versions may also be used)</t>
  </si>
  <si>
    <t>EN ISO 5165</t>
  </si>
  <si>
    <r>
      <t xml:space="preserve">Density at 15 </t>
    </r>
    <r>
      <rPr>
        <vertAlign val="superscript"/>
        <sz val="8"/>
        <rFont val="Arial"/>
        <family val="2"/>
      </rPr>
      <t>o</t>
    </r>
    <r>
      <rPr>
        <sz val="8"/>
        <rFont val="Arial"/>
        <family val="2"/>
      </rPr>
      <t xml:space="preserve">C </t>
    </r>
    <r>
      <rPr>
        <vertAlign val="superscript"/>
        <sz val="8"/>
        <rFont val="Arial"/>
        <family val="2"/>
      </rPr>
      <t>(2)</t>
    </r>
  </si>
  <si>
    <r>
      <t xml:space="preserve">Polycyclic aromatic hydrocarbons (PAH) </t>
    </r>
    <r>
      <rPr>
        <vertAlign val="superscript"/>
        <sz val="8"/>
        <rFont val="Arial"/>
        <family val="2"/>
      </rPr>
      <t>(3)</t>
    </r>
  </si>
  <si>
    <t>Or</t>
  </si>
  <si>
    <t>1997
1998</t>
  </si>
  <si>
    <r>
      <t xml:space="preserve">95 </t>
    </r>
    <r>
      <rPr>
        <vertAlign val="superscript"/>
        <sz val="8"/>
        <rFont val="Arial"/>
        <family val="2"/>
      </rPr>
      <t>(2)</t>
    </r>
  </si>
  <si>
    <r>
      <t xml:space="preserve">85 </t>
    </r>
    <r>
      <rPr>
        <vertAlign val="superscript"/>
        <sz val="8"/>
        <rFont val="Arial"/>
        <family val="2"/>
      </rPr>
      <t>(3)</t>
    </r>
  </si>
  <si>
    <t>(4)</t>
  </si>
  <si>
    <r>
      <t xml:space="preserve">18.0 </t>
    </r>
    <r>
      <rPr>
        <vertAlign val="superscript"/>
        <sz val="8"/>
        <rFont val="Arial"/>
        <family val="2"/>
      </rPr>
      <t>(5)</t>
    </r>
  </si>
  <si>
    <t>Region 4</t>
  </si>
  <si>
    <t>Region 5</t>
  </si>
  <si>
    <t>Region 6</t>
  </si>
  <si>
    <r>
      <t>Min. number of Samples per grade</t>
    </r>
    <r>
      <rPr>
        <b/>
        <vertAlign val="superscript"/>
        <sz val="10"/>
        <color indexed="8"/>
        <rFont val="Arial"/>
        <family val="2"/>
      </rPr>
      <t xml:space="preserve"> (4)</t>
    </r>
  </si>
  <si>
    <t>(4)         For grades comprising &lt;10% total sales, the minimum is calculated as: %sales x min. for parent grade (at least 1 sample)</t>
  </si>
  <si>
    <t>June 2007</t>
  </si>
  <si>
    <t xml:space="preserve">Ministry of Environment, Territory and Sea </t>
  </si>
  <si>
    <t>via Cristoforo Colombo 44, 00147 Rome (Italy)</t>
  </si>
  <si>
    <t>Paola Schiavi</t>
  </si>
  <si>
    <t>0039 06 57225070</t>
  </si>
  <si>
    <t>DSA-IAM@minambiente.it
dati.combustibili@minambiente.it</t>
  </si>
  <si>
    <t>Italy has defined only two grades for each type of fuel: petrol with minimum RON = 95 and maximum sulphur content of 50 mg/kg (parent grade),  petrol with minimum RON = 95 and maximum sulphur content of 10 mg/kg; diesel fuel with maximum sulphur content of 50 mg/kg (parent grade), diesel fuel with maximum sulphur content of 10 mg/kg. 
A limited quantity of petrol with minimum RON = 98 and maximum sulphur content of 10 mg/kg was sold in 2007 for market in trial, even if this does not correspond to any specific petrol grade defined at national level.</t>
  </si>
  <si>
    <t xml:space="preserve">Italy has adopted for the 2006, 2007 and 2008 the following minimal criteria to ensure an appropriate geographical availability of sulphur free fuels:
National level
- 10% refuelling stations with sulphur free petrol (compared to all national refuelling stations);
- 10% refuelling stations with sulphur free diesel (compared to all national refuelling stations);
- 15% refuelling stations with sulphur free petrol on motorway (compared to all national refuelling stations on motorway);
- 15% refuelling stations with sulphur free diesel on motorway (compared to all national refuelling stations on motorway);
- 300 km maximum distance between refuelling stations with sulphur free petrol on motorway;
- 300 km maximum distance between refuelling stations with sulphur free diesel on motorway.
NUTS 3 regional areas 
- 2% refuelling stations with sulphur free petrol (compared to all regional refuelling stations);
- 2% refuelling stations with sulphur free diesel (compared to all regional refuelling stations).
</t>
  </si>
  <si>
    <t>In order to ensure compliance with the minimal criteria, the owners of refuelling stations submit to Ministry of Environment, Territory and Sea a plan in which refuelling stations with sulphur free fuels are located (separate for petrol and diesel fuel). Italy has established also the penalties applicable to breaches of the provisions contained in the plans. 
The owners of refuelling stations have been submitted the plans relative to 2006. On the whole, these plans have met the above-mentioned criteria. 
In 2007, there were no updates of the 2006 plans, so the following tables represent the distribution, described in the 2006 plans, of refuelling stations with sulphur free fuels within the country. In particular, the tables concerning the option (A) report the number and the percentages of refuelling stations with sulphur free fuels in the NUTS 1, 2 and 3 region (except the motorways); the table concerning the option (B) reports information about the number of refuelling stations with sulphur free fuels on the motorways and the relative distances; the table concerning the option (D) reports the number and the percentages of motorway refuelling stations with sulphur free fuels.</t>
  </si>
  <si>
    <t>According to EN 14274 Statistical Model A, minimum number of samples per petrol grade in winter period with market share of 10% and above is 100 and with market share below 10% is proportional to the number of samples for the corresponding parent grade.
In 2007, the market share of petrol with minimum RON = 95 and maximum sulphur content of 50 mg/kg (grade 1) was of  90,7% and the market share of petrol with minimum RON = 95 and maximum sulphur content of 10 mg/kg (grade 2) was of 9,3%.</t>
  </si>
  <si>
    <t>According to EN 14274 Statistical Model A, minimum number of samples per petrol grade in summer period with market share of 10% and above is 100 and with market share below 10% is proportional to the number of samples for the corresponding parent grade.
In 2007, the market share of petrol with minimum RON = 95 and maximum sulphur content of 50 mg/kg (grade 1) was of  90,7% and the market share of petrol with minimum RON = 95 and maximum sulphur content of 10 mg/kg (grade 2) was of 9,3%.</t>
  </si>
  <si>
    <r>
      <t xml:space="preserve">If Member States </t>
    </r>
    <r>
      <rPr>
        <b/>
        <sz val="10"/>
        <color indexed="10"/>
        <rFont val="Arial"/>
        <family val="2"/>
      </rPr>
      <t>are not</t>
    </r>
    <r>
      <rPr>
        <sz val="10"/>
        <color indexed="10"/>
        <rFont val="Arial"/>
        <family val="2"/>
      </rPr>
      <t xml:space="preserve"> using the European Standard EN 14274:2003 and are using their own national system, they should provide a description of the operation of their national fuel quality monitoring systems.  This should preferably include the following information, in addition to any additional information that the Member State thinks is relevant (e.g. number of national refineries &amp; distribution terminals):
· Organisations responsible for sampling, analysis and reporting;
· Types of locations at which sampling is carried out (e.g. refineries, terminals/depots, or from refuelling stations);
· Frequency of sampling and selection of sampling points;
· Assessment that shows the monitoring system’s equivalency to the CEN system.</t>
    </r>
  </si>
  <si>
    <r>
      <t xml:space="preserve">If Member States </t>
    </r>
    <r>
      <rPr>
        <b/>
        <sz val="10"/>
        <rFont val="Arial"/>
        <family val="2"/>
      </rPr>
      <t>are</t>
    </r>
    <r>
      <rPr>
        <sz val="10"/>
        <rFont val="Arial"/>
        <family val="0"/>
      </rPr>
      <t xml:space="preserve"> using the European Standard EN 14274:2003, they should also provide details on the sampling programme by completing the relevant sections of the table in </t>
    </r>
    <r>
      <rPr>
        <b/>
        <sz val="10"/>
        <rFont val="Arial"/>
        <family val="2"/>
      </rPr>
      <t>Annex I</t>
    </r>
    <r>
      <rPr>
        <sz val="10"/>
        <rFont val="Arial"/>
        <family val="0"/>
      </rPr>
      <t xml:space="preserve"> (as defined in Annexes B and C of EN 14274:2003), plus details of any additional provisions made in the table below.</t>
    </r>
  </si>
  <si>
    <t>Annex V: Market Fuels used in Vehicles with Spark Ignition Engines (Petrol) from 2005</t>
  </si>
  <si>
    <t>Annex VI: Market Fuels used in the Compression Ignition Engines (Diesel) from 2005</t>
  </si>
  <si>
    <t>-- Ethers with ≥5 carbon atoms / molecule</t>
  </si>
  <si>
    <r>
      <t xml:space="preserve">% of refuelling stations with sulphur free fuel available </t>
    </r>
    <r>
      <rPr>
        <b/>
        <vertAlign val="superscript"/>
        <sz val="11"/>
        <color indexed="10"/>
        <rFont val="Times New Roman"/>
        <family val="1"/>
      </rPr>
      <t>(2)</t>
    </r>
  </si>
  <si>
    <t xml:space="preserve"> By (NUTS) level 3 region:  </t>
  </si>
  <si>
    <t xml:space="preserve"> By (NUTS) level 2 region:  </t>
  </si>
  <si>
    <r>
      <t xml:space="preserve">ANNEX II:  Options (A) - Proportion of Refuelling Stations with Sulphur Free Grade Available by Region </t>
    </r>
    <r>
      <rPr>
        <b/>
        <vertAlign val="superscript"/>
        <sz val="13.5"/>
        <rFont val="Arial"/>
        <family val="2"/>
      </rPr>
      <t>(1)</t>
    </r>
  </si>
  <si>
    <t>Note:</t>
  </si>
  <si>
    <t>Region Names</t>
  </si>
  <si>
    <t>Please fill out the orange sections with the relevant information as far as possible, inserting extra rows for additional regions as needed and with additional comments as necessary for explanation in the relevant section.</t>
  </si>
  <si>
    <t>Distillation *</t>
  </si>
  <si>
    <t>* R values and limits are fixed precision statements provided by CEN, to be used in the absence of specific values from Member States.  Member States may use and report their own defined R depending on their testing conditions.</t>
  </si>
  <si>
    <t>Test specified in 98/70/EC or EN590 (more recent versions may also be used)</t>
  </si>
  <si>
    <t>Test specified in 98/70/EC or EN228 (more recent versions may also be used)</t>
  </si>
  <si>
    <t>Total unleaded petrol (&lt;10 ppm Sulphur)</t>
  </si>
  <si>
    <t>EN-ISO 5164</t>
  </si>
  <si>
    <t>EN-ISO 5163</t>
  </si>
  <si>
    <t>95a</t>
  </si>
  <si>
    <t>EN 14517</t>
  </si>
  <si>
    <t>EN 13132</t>
  </si>
  <si>
    <t>EN ISO 20846</t>
  </si>
  <si>
    <t>EN ISO 20847</t>
  </si>
  <si>
    <t>EN ISO 20884</t>
  </si>
  <si>
    <t>Period (Summer or Winter)</t>
  </si>
  <si>
    <t>Sulphur content (regular grades)</t>
  </si>
  <si>
    <t>Sulphur content (fuels sold as sulphur-free)</t>
  </si>
  <si>
    <t>*without oxygenates</t>
  </si>
  <si>
    <t>ASTM D1319*</t>
  </si>
  <si>
    <t>-- Aromatics (from 2005)</t>
  </si>
  <si>
    <t>-- Aromatics (up to 2004)</t>
  </si>
  <si>
    <t>ASTM D 1319 or EN 14517</t>
  </si>
  <si>
    <t>EN 12177, EN 238 or EN 14517</t>
  </si>
  <si>
    <t>EN 1601 or PrEN 13132</t>
  </si>
  <si>
    <t>1995, 2004</t>
  </si>
  <si>
    <t>1998, 1996, 2004</t>
  </si>
  <si>
    <t>1996, 2004</t>
  </si>
  <si>
    <t>EN ISO 3405</t>
  </si>
  <si>
    <t>EN ISO 3575, EN ISO 12185</t>
  </si>
  <si>
    <t>1998, 1996</t>
  </si>
  <si>
    <t>EN ISO 14596, EN 24260, 
EN ISO 20846, EN ISO 20884</t>
  </si>
  <si>
    <t>1998, 1994, 
2004, 2004</t>
  </si>
  <si>
    <t>EN ISO 14596, EN 24260, 
EN ISO 20846, EN ISO 20847, 
EN ISO 20884</t>
  </si>
  <si>
    <t>1998, 1994, 
2004, 2004, 
2004</t>
  </si>
  <si>
    <t>Reproducibility, R*</t>
  </si>
  <si>
    <t>Reproducability, R*</t>
  </si>
  <si>
    <t>"0,0"</t>
  </si>
  <si>
    <t>The same sample of MON (*)</t>
  </si>
  <si>
    <t>The same sample of RON (*)</t>
  </si>
  <si>
    <t>62,7; 62,5; 62,5</t>
  </si>
  <si>
    <t>*Based on information provided by the German Environmental Protection Agency, Italy, Irish EPA, UK DTI and CEN TC19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</si>
</sst>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00"/>
    <numFmt numFmtId="194" formatCode="0.0000"/>
    <numFmt numFmtId="195" formatCode="0.0000000"/>
    <numFmt numFmtId="196" formatCode="0.000000"/>
    <numFmt numFmtId="197" formatCode="0.00000"/>
    <numFmt numFmtId="198" formatCode="0.0000000000"/>
    <numFmt numFmtId="199" formatCode="0.000000000"/>
    <numFmt numFmtId="200" formatCode="0.00000000"/>
    <numFmt numFmtId="201" formatCode="&quot;Yes&quot;;&quot;Yes&quot;;&quot;No&quot;"/>
    <numFmt numFmtId="202" formatCode="&quot;True&quot;;&quot;True&quot;;&quot;False&quot;"/>
    <numFmt numFmtId="203" formatCode="&quot;On&quot;;&quot;On&quot;;&quot;Off&quot;"/>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 #,##0_-;_-* #,##0\-;_-* &quot;-&quot;_-;_-@_-"/>
    <numFmt numFmtId="210" formatCode="_-&quot;€&quot;\ * #,##0.00_-;_-&quot;€&quot;\ * #,##0.00\-;_-&quot;€&quot;\ * &quot;-&quot;??_-;_-@_-"/>
    <numFmt numFmtId="211" formatCode="_-* #,##0.00_-;_-* #,##0.00\-;_-* &quot;-&quot;??_-;_-@_-"/>
    <numFmt numFmtId="212" formatCode="0.0%"/>
    <numFmt numFmtId="213" formatCode="0.00000000000"/>
  </numFmts>
  <fonts count="104">
    <font>
      <sz val="10"/>
      <name val="Arial"/>
      <family val="0"/>
    </font>
    <font>
      <sz val="8"/>
      <name val="Arial"/>
      <family val="2"/>
    </font>
    <font>
      <sz val="8"/>
      <color indexed="46"/>
      <name val="Arial"/>
      <family val="2"/>
    </font>
    <font>
      <vertAlign val="superscript"/>
      <sz val="8"/>
      <name val="Arial"/>
      <family val="2"/>
    </font>
    <font>
      <sz val="8"/>
      <color indexed="10"/>
      <name val="Arial"/>
      <family val="2"/>
    </font>
    <font>
      <b/>
      <sz val="8"/>
      <name val="Arial"/>
      <family val="2"/>
    </font>
    <font>
      <b/>
      <sz val="10"/>
      <name val="Arial"/>
      <family val="2"/>
    </font>
    <font>
      <sz val="10"/>
      <color indexed="10"/>
      <name val="Arial"/>
      <family val="2"/>
    </font>
    <font>
      <b/>
      <vertAlign val="superscript"/>
      <sz val="8"/>
      <name val="Arial"/>
      <family val="2"/>
    </font>
    <font>
      <b/>
      <vertAlign val="superscript"/>
      <sz val="10"/>
      <name val="Arial"/>
      <family val="2"/>
    </font>
    <font>
      <b/>
      <sz val="10"/>
      <color indexed="10"/>
      <name val="Arial"/>
      <family val="2"/>
    </font>
    <font>
      <b/>
      <u val="single"/>
      <sz val="12"/>
      <color indexed="12"/>
      <name val="Arial"/>
      <family val="2"/>
    </font>
    <font>
      <b/>
      <sz val="14"/>
      <name val="Arial"/>
      <family val="2"/>
    </font>
    <font>
      <sz val="14"/>
      <name val="Arial"/>
      <family val="2"/>
    </font>
    <font>
      <vertAlign val="superscript"/>
      <sz val="10"/>
      <name val="Arial"/>
      <family val="2"/>
    </font>
    <font>
      <b/>
      <sz val="12"/>
      <name val="Arial"/>
      <family val="2"/>
    </font>
    <font>
      <sz val="12"/>
      <name val="Arial"/>
      <family val="2"/>
    </font>
    <font>
      <b/>
      <sz val="16"/>
      <name val="Arial"/>
      <family val="2"/>
    </font>
    <font>
      <u val="single"/>
      <sz val="12"/>
      <color indexed="12"/>
      <name val="Arial"/>
      <family val="2"/>
    </font>
    <font>
      <b/>
      <u val="single"/>
      <sz val="14"/>
      <name val="Arial"/>
      <family val="2"/>
    </font>
    <font>
      <sz val="10"/>
      <color indexed="8"/>
      <name val="Arial"/>
      <family val="2"/>
    </font>
    <font>
      <b/>
      <sz val="10"/>
      <color indexed="8"/>
      <name val="Arial"/>
      <family val="2"/>
    </font>
    <font>
      <b/>
      <i/>
      <sz val="10"/>
      <name val="Arial"/>
      <family val="2"/>
    </font>
    <font>
      <u val="single"/>
      <sz val="10"/>
      <color indexed="12"/>
      <name val="Arial"/>
      <family val="0"/>
    </font>
    <font>
      <u val="single"/>
      <sz val="10"/>
      <color indexed="36"/>
      <name val="Arial"/>
      <family val="0"/>
    </font>
    <font>
      <i/>
      <sz val="10"/>
      <name val="Arial"/>
      <family val="2"/>
    </font>
    <font>
      <i/>
      <u val="single"/>
      <sz val="10"/>
      <name val="Arial"/>
      <family val="2"/>
    </font>
    <font>
      <sz val="12"/>
      <name val="Times New Roman"/>
      <family val="1"/>
    </font>
    <font>
      <b/>
      <sz val="10"/>
      <name val="Times New Roman"/>
      <family val="1"/>
    </font>
    <font>
      <b/>
      <vertAlign val="superscript"/>
      <sz val="10"/>
      <name val="Times New Roman"/>
      <family val="1"/>
    </font>
    <font>
      <b/>
      <i/>
      <u val="single"/>
      <sz val="10"/>
      <name val="Arial"/>
      <family val="2"/>
    </font>
    <font>
      <b/>
      <vertAlign val="superscript"/>
      <sz val="16"/>
      <name val="Arial"/>
      <family val="2"/>
    </font>
    <font>
      <b/>
      <sz val="12"/>
      <color indexed="10"/>
      <name val="Times New Roman"/>
      <family val="1"/>
    </font>
    <font>
      <b/>
      <vertAlign val="superscript"/>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i/>
      <sz val="12"/>
      <name val="Times New Roman"/>
      <family val="1"/>
    </font>
    <font>
      <b/>
      <sz val="14"/>
      <color indexed="10"/>
      <name val="Times New Roman"/>
      <family val="1"/>
    </font>
    <font>
      <sz val="7"/>
      <color indexed="10"/>
      <name val="Times New Roman"/>
      <family val="1"/>
    </font>
    <font>
      <sz val="12"/>
      <color indexed="10"/>
      <name val="Century Gothic"/>
      <family val="2"/>
    </font>
    <font>
      <vertAlign val="superscript"/>
      <sz val="10"/>
      <color indexed="10"/>
      <name val="Times New Roman"/>
      <family val="1"/>
    </font>
    <font>
      <b/>
      <sz val="11"/>
      <color indexed="10"/>
      <name val="Times New Roman"/>
      <family val="1"/>
    </font>
    <font>
      <b/>
      <vertAlign val="superscript"/>
      <sz val="11"/>
      <color indexed="10"/>
      <name val="Times New Roman"/>
      <family val="1"/>
    </font>
    <font>
      <sz val="11"/>
      <name val="Times New Roman"/>
      <family val="1"/>
    </font>
    <font>
      <sz val="11"/>
      <color indexed="10"/>
      <name val="Times New Roman"/>
      <family val="1"/>
    </font>
    <font>
      <b/>
      <vertAlign val="superscript"/>
      <sz val="10"/>
      <color indexed="8"/>
      <name val="Arial"/>
      <family val="2"/>
    </font>
    <font>
      <i/>
      <sz val="12"/>
      <color indexed="10"/>
      <name val="Times New Roman"/>
      <family val="1"/>
    </font>
    <font>
      <b/>
      <u val="single"/>
      <sz val="12"/>
      <color indexed="10"/>
      <name val="Arial"/>
      <family val="2"/>
    </font>
    <font>
      <u val="single"/>
      <sz val="12"/>
      <color indexed="10"/>
      <name val="Arial"/>
      <family val="2"/>
    </font>
    <font>
      <sz val="8"/>
      <name val="Times New Roman"/>
      <family val="1"/>
    </font>
    <font>
      <sz val="8"/>
      <color indexed="8"/>
      <name val="Arial"/>
      <family val="2"/>
    </font>
    <font>
      <b/>
      <sz val="13.5"/>
      <name val="Arial"/>
      <family val="2"/>
    </font>
    <font>
      <b/>
      <vertAlign val="superscript"/>
      <sz val="13.5"/>
      <name val="Arial"/>
      <family val="2"/>
    </font>
    <font>
      <i/>
      <sz val="10"/>
      <color indexed="10"/>
      <name val="Arial"/>
      <family val="2"/>
    </font>
    <font>
      <sz val="6"/>
      <name val="Arial"/>
      <family val="2"/>
    </font>
    <font>
      <sz val="12"/>
      <color indexed="10"/>
      <name val="Arial"/>
      <family val="2"/>
    </font>
    <font>
      <sz val="10"/>
      <color indexed="9"/>
      <name val="Arial"/>
      <family val="2"/>
    </font>
    <font>
      <vertAlign val="superscript"/>
      <sz val="12"/>
      <name val="Arial"/>
      <family val="2"/>
    </font>
    <font>
      <b/>
      <sz val="10"/>
      <color indexed="9"/>
      <name val="Arial"/>
      <family val="2"/>
    </font>
    <font>
      <sz val="11"/>
      <name val="Arial"/>
      <family val="2"/>
    </font>
    <font>
      <sz val="12"/>
      <color indexed="8"/>
      <name val="Times New Roman"/>
      <family val="1"/>
    </font>
    <font>
      <b/>
      <u val="single"/>
      <sz val="10"/>
      <color indexed="12"/>
      <name val="Arial"/>
      <family val="2"/>
    </font>
    <font>
      <b/>
      <u val="single"/>
      <sz val="11"/>
      <color indexed="10"/>
      <name val="Arial"/>
      <family val="2"/>
    </font>
    <font>
      <b/>
      <sz val="9"/>
      <name val="Arial"/>
      <family val="2"/>
    </font>
    <font>
      <b/>
      <sz val="9"/>
      <color indexed="10"/>
      <name val="Arial"/>
      <family val="2"/>
    </font>
    <font>
      <sz val="9"/>
      <color indexed="10"/>
      <name val="Arial"/>
      <family val="2"/>
    </font>
    <font>
      <sz val="9"/>
      <name val="Arial"/>
      <family val="2"/>
    </font>
    <font>
      <sz val="12"/>
      <color indexed="9"/>
      <name val="Arial"/>
      <family val="2"/>
    </font>
    <font>
      <b/>
      <sz val="10"/>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diagonalUp="1">
      <left style="thin"/>
      <right style="thin"/>
      <top style="thin"/>
      <bottom style="thin"/>
      <diagonal style="thin"/>
    </border>
    <border diagonalUp="1">
      <left style="thin"/>
      <right style="thin"/>
      <top style="thin"/>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1" applyNumberFormat="0" applyAlignment="0" applyProtection="0"/>
    <xf numFmtId="0" fontId="90" fillId="0" borderId="2" applyNumberFormat="0" applyFill="0" applyAlignment="0" applyProtection="0"/>
    <xf numFmtId="0" fontId="91" fillId="21" borderId="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92" fillId="28"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93" fillId="29" borderId="0" applyNumberFormat="0" applyBorder="0" applyAlignment="0" applyProtection="0"/>
    <xf numFmtId="0" fontId="0" fillId="30" borderId="4" applyNumberFormat="0" applyFont="0" applyAlignment="0" applyProtection="0"/>
    <xf numFmtId="0" fontId="94" fillId="20" borderId="5"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31" borderId="0" applyNumberFormat="0" applyBorder="0" applyAlignment="0" applyProtection="0"/>
    <xf numFmtId="0" fontId="103" fillId="32"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637">
    <xf numFmtId="0" fontId="0" fillId="0" borderId="0" xfId="0" applyAlignment="1">
      <alignment/>
    </xf>
    <xf numFmtId="0" fontId="0" fillId="33" borderId="0" xfId="0" applyFill="1" applyAlignment="1">
      <alignment/>
    </xf>
    <xf numFmtId="0" fontId="1" fillId="33" borderId="0" xfId="0" applyFont="1" applyFill="1" applyAlignment="1">
      <alignment/>
    </xf>
    <xf numFmtId="0" fontId="1" fillId="33" borderId="10" xfId="0" applyFont="1" applyFill="1" applyBorder="1" applyAlignment="1">
      <alignment horizontal="centerContinuous"/>
    </xf>
    <xf numFmtId="0" fontId="1" fillId="33" borderId="0" xfId="0" applyFont="1" applyFill="1" applyBorder="1" applyAlignment="1">
      <alignment/>
    </xf>
    <xf numFmtId="0" fontId="6" fillId="33" borderId="11" xfId="0" applyFont="1" applyFill="1" applyBorder="1" applyAlignment="1">
      <alignment horizontal="centerContinuous" vertical="center"/>
    </xf>
    <xf numFmtId="0" fontId="6" fillId="33" borderId="12" xfId="0" applyFont="1" applyFill="1" applyBorder="1" applyAlignment="1">
      <alignment horizontal="centerContinuous" vertical="center"/>
    </xf>
    <xf numFmtId="0" fontId="6" fillId="33" borderId="13" xfId="0" applyFont="1" applyFill="1" applyBorder="1" applyAlignment="1">
      <alignment horizontal="centerContinuous" vertical="center"/>
    </xf>
    <xf numFmtId="0" fontId="6" fillId="33" borderId="14" xfId="0" applyFont="1" applyFill="1" applyBorder="1" applyAlignment="1">
      <alignment horizontal="centerContinuous" vertical="center"/>
    </xf>
    <xf numFmtId="0" fontId="6" fillId="33" borderId="15" xfId="0" applyFont="1" applyFill="1" applyBorder="1" applyAlignment="1">
      <alignment horizontal="centerContinuous"/>
    </xf>
    <xf numFmtId="0" fontId="6" fillId="33" borderId="16" xfId="0" applyFont="1" applyFill="1" applyBorder="1" applyAlignment="1">
      <alignment horizontal="centerContinuous"/>
    </xf>
    <xf numFmtId="0" fontId="5" fillId="33" borderId="10" xfId="0" applyFont="1" applyFill="1" applyBorder="1" applyAlignment="1">
      <alignment horizontal="centerContinuous"/>
    </xf>
    <xf numFmtId="0" fontId="5" fillId="33" borderId="17" xfId="0" applyFont="1" applyFill="1" applyBorder="1" applyAlignment="1">
      <alignment horizontal="centerContinuous" vertical="center"/>
    </xf>
    <xf numFmtId="0" fontId="5" fillId="33" borderId="18" xfId="0" applyFont="1" applyFill="1" applyBorder="1" applyAlignment="1">
      <alignment horizontal="centerContinuous" vertical="center"/>
    </xf>
    <xf numFmtId="0" fontId="5" fillId="33" borderId="0" xfId="0" applyFont="1" applyFill="1" applyBorder="1" applyAlignment="1">
      <alignment horizontal="centerContinuous" vertical="center"/>
    </xf>
    <xf numFmtId="0" fontId="5" fillId="33" borderId="19" xfId="0" applyFont="1" applyFill="1" applyBorder="1" applyAlignment="1">
      <alignment horizontal="centerContinuous" vertical="center"/>
    </xf>
    <xf numFmtId="0" fontId="5" fillId="33" borderId="12" xfId="0" applyFont="1" applyFill="1" applyBorder="1" applyAlignment="1">
      <alignment horizontal="centerContinuous" wrapText="1"/>
    </xf>
    <xf numFmtId="0" fontId="5" fillId="33" borderId="14" xfId="0" applyFont="1" applyFill="1" applyBorder="1" applyAlignment="1">
      <alignment horizontal="centerContinuous" wrapText="1"/>
    </xf>
    <xf numFmtId="0" fontId="5" fillId="33" borderId="13" xfId="0" applyFont="1" applyFill="1" applyBorder="1" applyAlignment="1">
      <alignment horizontal="centerContinuous" vertical="center" wrapText="1"/>
    </xf>
    <xf numFmtId="0" fontId="5" fillId="33" borderId="14" xfId="0" applyFont="1" applyFill="1" applyBorder="1" applyAlignment="1">
      <alignment horizontal="centerContinuous" vertical="center" wrapText="1"/>
    </xf>
    <xf numFmtId="0" fontId="5" fillId="33" borderId="20" xfId="0" applyFont="1" applyFill="1" applyBorder="1" applyAlignment="1">
      <alignment horizontal="centerContinuous" vertical="center"/>
    </xf>
    <xf numFmtId="0" fontId="5" fillId="33" borderId="21"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2" xfId="0" applyFont="1" applyFill="1" applyBorder="1" applyAlignment="1">
      <alignment horizontal="center" vertical="center"/>
    </xf>
    <xf numFmtId="0" fontId="1" fillId="33" borderId="21" xfId="0" applyFont="1" applyFill="1" applyBorder="1" applyAlignment="1">
      <alignment/>
    </xf>
    <xf numFmtId="0" fontId="1" fillId="33" borderId="21" xfId="0" applyFont="1" applyFill="1" applyBorder="1" applyAlignment="1" quotePrefix="1">
      <alignment horizontal="center"/>
    </xf>
    <xf numFmtId="0" fontId="1" fillId="33" borderId="21" xfId="0" applyFont="1" applyFill="1" applyBorder="1" applyAlignment="1">
      <alignment horizontal="center"/>
    </xf>
    <xf numFmtId="0" fontId="3" fillId="33" borderId="21" xfId="0" applyFont="1" applyFill="1" applyBorder="1" applyAlignment="1">
      <alignment horizontal="center"/>
    </xf>
    <xf numFmtId="0" fontId="1" fillId="33" borderId="17" xfId="0" applyFont="1" applyFill="1" applyBorder="1" applyAlignment="1">
      <alignment/>
    </xf>
    <xf numFmtId="0" fontId="1" fillId="33" borderId="17" xfId="0" applyFont="1" applyFill="1" applyBorder="1" applyAlignment="1" quotePrefix="1">
      <alignment horizontal="center"/>
    </xf>
    <xf numFmtId="0" fontId="3" fillId="33" borderId="0" xfId="0" applyFont="1" applyFill="1" applyBorder="1" applyAlignment="1">
      <alignment horizontal="left" wrapText="1"/>
    </xf>
    <xf numFmtId="0" fontId="1" fillId="34" borderId="21" xfId="0" applyFont="1" applyFill="1" applyBorder="1" applyAlignment="1" applyProtection="1">
      <alignment/>
      <protection locked="0"/>
    </xf>
    <xf numFmtId="0" fontId="6" fillId="33" borderId="0" xfId="0" applyFont="1" applyFill="1" applyAlignment="1">
      <alignment/>
    </xf>
    <xf numFmtId="0" fontId="0" fillId="33" borderId="21" xfId="0" applyFill="1" applyBorder="1" applyAlignment="1">
      <alignment/>
    </xf>
    <xf numFmtId="0" fontId="10" fillId="33" borderId="21" xfId="0" applyFont="1" applyFill="1" applyBorder="1" applyAlignment="1">
      <alignment horizontal="center"/>
    </xf>
    <xf numFmtId="0" fontId="0" fillId="33" borderId="21" xfId="0" applyFill="1" applyBorder="1" applyAlignment="1">
      <alignment horizontal="center"/>
    </xf>
    <xf numFmtId="0" fontId="0" fillId="34" borderId="21" xfId="0" applyFill="1" applyBorder="1" applyAlignment="1" applyProtection="1">
      <alignment horizontal="center"/>
      <protection locked="0"/>
    </xf>
    <xf numFmtId="0" fontId="0" fillId="33" borderId="0" xfId="0" applyFill="1" applyBorder="1" applyAlignment="1">
      <alignment horizontal="center"/>
    </xf>
    <xf numFmtId="0" fontId="10" fillId="33" borderId="0" xfId="0" applyFont="1" applyFill="1" applyBorder="1" applyAlignment="1">
      <alignment horizontal="center"/>
    </xf>
    <xf numFmtId="192" fontId="0" fillId="33" borderId="0" xfId="0" applyNumberFormat="1" applyFill="1" applyBorder="1" applyAlignment="1">
      <alignment horizontal="center"/>
    </xf>
    <xf numFmtId="0" fontId="0" fillId="33" borderId="0" xfId="0" applyFill="1" applyBorder="1" applyAlignment="1" applyProtection="1">
      <alignment horizontal="center"/>
      <protection locked="0"/>
    </xf>
    <xf numFmtId="192" fontId="0" fillId="33" borderId="21" xfId="0" applyNumberFormat="1" applyFill="1" applyBorder="1" applyAlignment="1">
      <alignment horizontal="center"/>
    </xf>
    <xf numFmtId="0" fontId="11" fillId="33" borderId="0" xfId="0" applyFont="1" applyFill="1" applyBorder="1" applyAlignment="1">
      <alignment/>
    </xf>
    <xf numFmtId="0" fontId="11" fillId="33" borderId="0" xfId="0" applyFont="1" applyFill="1" applyBorder="1" applyAlignment="1">
      <alignment horizontal="left" wrapText="1"/>
    </xf>
    <xf numFmtId="0" fontId="11" fillId="33" borderId="0" xfId="0" applyFont="1" applyFill="1" applyAlignment="1">
      <alignment/>
    </xf>
    <xf numFmtId="0" fontId="6" fillId="33" borderId="21" xfId="0" applyFont="1" applyFill="1" applyBorder="1" applyAlignment="1">
      <alignment horizontal="left"/>
    </xf>
    <xf numFmtId="0" fontId="12" fillId="33" borderId="0" xfId="0" applyFont="1" applyFill="1" applyAlignment="1">
      <alignment horizontal="left"/>
    </xf>
    <xf numFmtId="0" fontId="13" fillId="33" borderId="0" xfId="0" applyFont="1" applyFill="1" applyAlignment="1">
      <alignment/>
    </xf>
    <xf numFmtId="0" fontId="6" fillId="33" borderId="15" xfId="0" applyFont="1" applyFill="1" applyBorder="1" applyAlignment="1">
      <alignment horizontal="left"/>
    </xf>
    <xf numFmtId="0" fontId="6" fillId="33" borderId="23" xfId="0" applyFont="1" applyFill="1" applyBorder="1" applyAlignment="1">
      <alignment horizontal="left"/>
    </xf>
    <xf numFmtId="0" fontId="1" fillId="33" borderId="0" xfId="0" applyFont="1" applyFill="1" applyAlignment="1">
      <alignment horizontal="left"/>
    </xf>
    <xf numFmtId="0" fontId="1" fillId="33" borderId="0" xfId="0" applyFont="1" applyFill="1" applyBorder="1" applyAlignment="1">
      <alignment horizontal="centerContinuous"/>
    </xf>
    <xf numFmtId="0" fontId="2" fillId="33" borderId="0" xfId="0" applyFont="1" applyFill="1" applyBorder="1" applyAlignment="1">
      <alignment horizontal="centerContinuous"/>
    </xf>
    <xf numFmtId="0" fontId="1" fillId="33" borderId="11"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quotePrefix="1">
      <alignment horizontal="center"/>
    </xf>
    <xf numFmtId="0" fontId="1" fillId="33" borderId="17" xfId="0" applyFont="1" applyFill="1" applyBorder="1" applyAlignment="1" quotePrefix="1">
      <alignment/>
    </xf>
    <xf numFmtId="0" fontId="1" fillId="33" borderId="17" xfId="0" applyFont="1" applyFill="1" applyBorder="1" applyAlignment="1">
      <alignment horizontal="center"/>
    </xf>
    <xf numFmtId="0" fontId="1" fillId="33" borderId="20" xfId="0" applyFont="1" applyFill="1" applyBorder="1" applyAlignment="1" quotePrefix="1">
      <alignment/>
    </xf>
    <xf numFmtId="0" fontId="1" fillId="33" borderId="20" xfId="0" applyFont="1" applyFill="1" applyBorder="1" applyAlignment="1">
      <alignment horizontal="center"/>
    </xf>
    <xf numFmtId="0" fontId="1" fillId="33" borderId="20" xfId="0" applyFont="1" applyFill="1" applyBorder="1" applyAlignment="1" quotePrefix="1">
      <alignment horizontal="center"/>
    </xf>
    <xf numFmtId="0" fontId="0" fillId="33" borderId="24" xfId="0" applyFill="1" applyBorder="1" applyAlignment="1">
      <alignment/>
    </xf>
    <xf numFmtId="192" fontId="0" fillId="33" borderId="21" xfId="0" applyNumberFormat="1" applyFill="1" applyBorder="1" applyAlignment="1">
      <alignment/>
    </xf>
    <xf numFmtId="0" fontId="7" fillId="33" borderId="21"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left"/>
    </xf>
    <xf numFmtId="0" fontId="11" fillId="33" borderId="0" xfId="0" applyFont="1" applyFill="1" applyBorder="1" applyAlignment="1">
      <alignment horizontal="left"/>
    </xf>
    <xf numFmtId="0" fontId="1" fillId="33" borderId="0" xfId="0" applyFont="1" applyFill="1" applyBorder="1" applyAlignment="1">
      <alignment horizontal="left"/>
    </xf>
    <xf numFmtId="0" fontId="3" fillId="33" borderId="0" xfId="0" applyFont="1" applyFill="1" applyBorder="1" applyAlignment="1">
      <alignment horizontal="left"/>
    </xf>
    <xf numFmtId="0" fontId="0" fillId="33" borderId="0" xfId="0" applyFill="1" applyBorder="1" applyAlignment="1">
      <alignment horizontal="left"/>
    </xf>
    <xf numFmtId="0" fontId="1" fillId="33" borderId="0" xfId="0" applyFont="1" applyFill="1" applyBorder="1" applyAlignment="1" applyProtection="1">
      <alignment horizontal="left"/>
      <protection locked="0"/>
    </xf>
    <xf numFmtId="0" fontId="0" fillId="34" borderId="11"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6" fillId="33" borderId="20" xfId="0" applyFont="1" applyFill="1" applyBorder="1" applyAlignment="1" applyProtection="1">
      <alignment horizontal="center"/>
      <protection/>
    </xf>
    <xf numFmtId="0" fontId="6" fillId="33" borderId="24" xfId="0" applyFont="1" applyFill="1" applyBorder="1" applyAlignment="1" applyProtection="1">
      <alignment horizontal="center"/>
      <protection/>
    </xf>
    <xf numFmtId="0" fontId="7" fillId="33" borderId="10" xfId="0" applyFont="1" applyFill="1" applyBorder="1" applyAlignment="1">
      <alignment/>
    </xf>
    <xf numFmtId="0" fontId="0" fillId="33" borderId="0" xfId="0" applyFill="1" applyAlignment="1" applyProtection="1">
      <alignment/>
      <protection/>
    </xf>
    <xf numFmtId="0" fontId="0" fillId="33" borderId="24" xfId="0" applyFill="1" applyBorder="1" applyAlignment="1" applyProtection="1">
      <alignment/>
      <protection/>
    </xf>
    <xf numFmtId="0" fontId="0" fillId="34" borderId="21" xfId="0" applyFont="1" applyFill="1" applyBorder="1" applyAlignment="1" applyProtection="1">
      <alignment horizontal="center"/>
      <protection locked="0"/>
    </xf>
    <xf numFmtId="0" fontId="0" fillId="33" borderId="0" xfId="0" applyFill="1" applyAlignment="1">
      <alignment wrapText="1"/>
    </xf>
    <xf numFmtId="0" fontId="0" fillId="33" borderId="20" xfId="0" applyFill="1" applyBorder="1" applyAlignment="1">
      <alignment/>
    </xf>
    <xf numFmtId="0" fontId="7" fillId="33" borderId="0" xfId="0" applyFont="1" applyFill="1" applyAlignment="1">
      <alignment/>
    </xf>
    <xf numFmtId="0" fontId="0" fillId="33" borderId="0" xfId="0" applyFill="1" applyBorder="1" applyAlignment="1" applyProtection="1">
      <alignment/>
      <protection/>
    </xf>
    <xf numFmtId="192" fontId="0" fillId="33" borderId="21" xfId="0" applyNumberFormat="1" applyFill="1" applyBorder="1" applyAlignment="1">
      <alignment horizontal="right"/>
    </xf>
    <xf numFmtId="0" fontId="10" fillId="33" borderId="0" xfId="0" applyFont="1" applyFill="1" applyAlignment="1">
      <alignment/>
    </xf>
    <xf numFmtId="0" fontId="0" fillId="35" borderId="21" xfId="0" applyFill="1" applyBorder="1" applyAlignment="1" applyProtection="1">
      <alignment horizontal="center"/>
      <protection locked="0"/>
    </xf>
    <xf numFmtId="0" fontId="10" fillId="33" borderId="11" xfId="0" applyFont="1" applyFill="1" applyBorder="1" applyAlignment="1">
      <alignment horizontal="center"/>
    </xf>
    <xf numFmtId="0" fontId="10" fillId="33" borderId="17" xfId="0" applyFont="1" applyFill="1" applyBorder="1" applyAlignment="1">
      <alignment horizontal="center"/>
    </xf>
    <xf numFmtId="0" fontId="10" fillId="33" borderId="21" xfId="0" applyFont="1" applyFill="1" applyBorder="1" applyAlignment="1">
      <alignment horizontal="left"/>
    </xf>
    <xf numFmtId="0" fontId="10" fillId="33" borderId="15" xfId="0" applyFont="1" applyFill="1" applyBorder="1" applyAlignment="1">
      <alignment horizontal="left"/>
    </xf>
    <xf numFmtId="0" fontId="0" fillId="35" borderId="21" xfId="0" applyFill="1" applyBorder="1" applyAlignment="1" applyProtection="1">
      <alignment/>
      <protection locked="0"/>
    </xf>
    <xf numFmtId="0" fontId="0" fillId="35" borderId="15" xfId="0" applyFill="1" applyBorder="1" applyAlignment="1" applyProtection="1">
      <alignment/>
      <protection locked="0"/>
    </xf>
    <xf numFmtId="0" fontId="0" fillId="35" borderId="10" xfId="0" applyFill="1" applyBorder="1" applyAlignment="1" applyProtection="1">
      <alignment/>
      <protection locked="0"/>
    </xf>
    <xf numFmtId="0" fontId="10" fillId="33" borderId="0" xfId="0" applyFont="1" applyFill="1" applyBorder="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0" xfId="0" applyFont="1" applyFill="1" applyBorder="1" applyAlignment="1">
      <alignment/>
    </xf>
    <xf numFmtId="192" fontId="0" fillId="35" borderId="21" xfId="0" applyNumberFormat="1" applyFill="1" applyBorder="1" applyAlignment="1">
      <alignment horizontal="center"/>
    </xf>
    <xf numFmtId="0" fontId="0" fillId="33" borderId="21" xfId="0" applyFill="1" applyBorder="1" applyAlignment="1" applyProtection="1">
      <alignment horizontal="center"/>
      <protection locked="0"/>
    </xf>
    <xf numFmtId="0" fontId="0" fillId="0" borderId="0" xfId="0" applyAlignment="1">
      <alignment horizontal="center"/>
    </xf>
    <xf numFmtId="0" fontId="19" fillId="33" borderId="0" xfId="0" applyFont="1" applyFill="1" applyAlignment="1">
      <alignment/>
    </xf>
    <xf numFmtId="0" fontId="0" fillId="33" borderId="0" xfId="0" applyFill="1" applyAlignment="1">
      <alignment horizontal="center"/>
    </xf>
    <xf numFmtId="0" fontId="1" fillId="33" borderId="20" xfId="0" applyFont="1" applyFill="1" applyBorder="1" applyAlignment="1">
      <alignment/>
    </xf>
    <xf numFmtId="0" fontId="0" fillId="33" borderId="11" xfId="0" applyFill="1" applyBorder="1" applyAlignment="1">
      <alignment horizontal="center"/>
    </xf>
    <xf numFmtId="192" fontId="0" fillId="33" borderId="11" xfId="0" applyNumberFormat="1" applyFill="1" applyBorder="1" applyAlignment="1">
      <alignment horizontal="center"/>
    </xf>
    <xf numFmtId="0" fontId="0" fillId="33" borderId="20" xfId="0" applyFill="1" applyBorder="1" applyAlignment="1">
      <alignment horizontal="center"/>
    </xf>
    <xf numFmtId="0" fontId="1" fillId="33" borderId="17" xfId="0" applyFont="1" applyFill="1" applyBorder="1" applyAlignment="1" quotePrefix="1">
      <alignment horizontal="left" wrapText="1"/>
    </xf>
    <xf numFmtId="192" fontId="0" fillId="33" borderId="20" xfId="0" applyNumberFormat="1" applyFill="1" applyBorder="1" applyAlignment="1">
      <alignment horizontal="center"/>
    </xf>
    <xf numFmtId="1" fontId="0" fillId="33" borderId="21" xfId="0" applyNumberFormat="1" applyFill="1" applyBorder="1" applyAlignment="1">
      <alignment horizontal="center"/>
    </xf>
    <xf numFmtId="0" fontId="0" fillId="33" borderId="17" xfId="0" applyFill="1" applyBorder="1" applyAlignment="1">
      <alignment horizontal="center"/>
    </xf>
    <xf numFmtId="0" fontId="0" fillId="33" borderId="0" xfId="0" applyFill="1" applyAlignment="1">
      <alignment horizontal="left"/>
    </xf>
    <xf numFmtId="0" fontId="0" fillId="33" borderId="21" xfId="0" applyFill="1" applyBorder="1" applyAlignment="1">
      <alignment horizontal="left"/>
    </xf>
    <xf numFmtId="1" fontId="0" fillId="33" borderId="11" xfId="0" applyNumberFormat="1" applyFill="1" applyBorder="1" applyAlignment="1">
      <alignment horizontal="center"/>
    </xf>
    <xf numFmtId="1" fontId="0" fillId="33" borderId="20" xfId="0" applyNumberFormat="1" applyFill="1" applyBorder="1" applyAlignment="1">
      <alignment horizontal="center"/>
    </xf>
    <xf numFmtId="0" fontId="5" fillId="33" borderId="13" xfId="0" applyFont="1" applyFill="1" applyBorder="1" applyAlignment="1">
      <alignment horizontal="left" vertical="center"/>
    </xf>
    <xf numFmtId="0" fontId="5" fillId="33" borderId="12" xfId="0" applyFont="1" applyFill="1" applyBorder="1" applyAlignment="1">
      <alignment horizontal="left"/>
    </xf>
    <xf numFmtId="0" fontId="1" fillId="33" borderId="20" xfId="0" applyFont="1" applyFill="1" applyBorder="1" applyAlignment="1">
      <alignment horizontal="right"/>
    </xf>
    <xf numFmtId="192" fontId="20" fillId="33" borderId="21" xfId="0" applyNumberFormat="1" applyFont="1" applyFill="1" applyBorder="1" applyAlignment="1">
      <alignment/>
    </xf>
    <xf numFmtId="192" fontId="0" fillId="33" borderId="17" xfId="0" applyNumberFormat="1" applyFill="1" applyBorder="1" applyAlignment="1">
      <alignment horizontal="center"/>
    </xf>
    <xf numFmtId="0" fontId="0" fillId="34" borderId="11" xfId="0" applyFont="1" applyFill="1" applyBorder="1" applyAlignment="1" applyProtection="1">
      <alignment horizontal="center"/>
      <protection locked="0"/>
    </xf>
    <xf numFmtId="0" fontId="0" fillId="34" borderId="13" xfId="0" applyFont="1" applyFill="1" applyBorder="1" applyAlignment="1" applyProtection="1">
      <alignment horizontal="center"/>
      <protection locked="0"/>
    </xf>
    <xf numFmtId="0" fontId="6" fillId="34" borderId="11" xfId="0" applyFont="1" applyFill="1" applyBorder="1" applyAlignment="1" applyProtection="1">
      <alignment horizontal="center"/>
      <protection locked="0"/>
    </xf>
    <xf numFmtId="0" fontId="6" fillId="34" borderId="21" xfId="0" applyFont="1" applyFill="1" applyBorder="1" applyAlignment="1" applyProtection="1">
      <alignment horizontal="center"/>
      <protection locked="0"/>
    </xf>
    <xf numFmtId="0" fontId="15" fillId="34" borderId="11" xfId="0" applyFont="1" applyFill="1" applyBorder="1" applyAlignment="1" applyProtection="1">
      <alignment horizontal="center"/>
      <protection locked="0"/>
    </xf>
    <xf numFmtId="0" fontId="15" fillId="34" borderId="21" xfId="0" applyFont="1" applyFill="1" applyBorder="1" applyAlignment="1" applyProtection="1">
      <alignment horizontal="center"/>
      <protection locked="0"/>
    </xf>
    <xf numFmtId="0" fontId="0" fillId="33" borderId="11" xfId="0" applyFill="1" applyBorder="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1" fillId="33" borderId="0" xfId="0" applyFont="1" applyFill="1" applyBorder="1" applyAlignment="1" applyProtection="1">
      <alignment/>
      <protection/>
    </xf>
    <xf numFmtId="0" fontId="15" fillId="33" borderId="21" xfId="0" applyFont="1" applyFill="1" applyBorder="1" applyAlignment="1" applyProtection="1">
      <alignment horizontal="center"/>
      <protection/>
    </xf>
    <xf numFmtId="2" fontId="15" fillId="33" borderId="21" xfId="0" applyNumberFormat="1" applyFont="1" applyFill="1" applyBorder="1" applyAlignment="1" applyProtection="1">
      <alignment horizontal="center"/>
      <protection/>
    </xf>
    <xf numFmtId="0" fontId="0" fillId="33" borderId="0" xfId="0" applyFill="1" applyBorder="1" applyAlignment="1" applyProtection="1">
      <alignment horizontal="left"/>
      <protection/>
    </xf>
    <xf numFmtId="0" fontId="6" fillId="33" borderId="21" xfId="0" applyFont="1" applyFill="1" applyBorder="1" applyAlignment="1" applyProtection="1">
      <alignment/>
      <protection/>
    </xf>
    <xf numFmtId="0" fontId="6" fillId="33" borderId="21" xfId="0" applyFont="1" applyFill="1" applyBorder="1" applyAlignment="1" applyProtection="1">
      <alignment horizontal="center"/>
      <protection/>
    </xf>
    <xf numFmtId="0" fontId="0" fillId="34" borderId="11" xfId="0" applyFill="1" applyBorder="1" applyAlignment="1" applyProtection="1">
      <alignment horizontal="left"/>
      <protection locked="0"/>
    </xf>
    <xf numFmtId="0" fontId="0" fillId="33" borderId="21" xfId="0" applyFont="1" applyFill="1" applyBorder="1" applyAlignment="1" applyProtection="1" quotePrefix="1">
      <alignment horizontal="center"/>
      <protection/>
    </xf>
    <xf numFmtId="0" fontId="0" fillId="34" borderId="21" xfId="0" applyFill="1" applyBorder="1" applyAlignment="1" applyProtection="1">
      <alignment/>
      <protection locked="0"/>
    </xf>
    <xf numFmtId="2" fontId="6" fillId="33" borderId="21" xfId="0" applyNumberFormat="1" applyFont="1" applyFill="1" applyBorder="1" applyAlignment="1" applyProtection="1" quotePrefix="1">
      <alignment horizontal="center"/>
      <protection/>
    </xf>
    <xf numFmtId="0" fontId="0" fillId="34" borderId="21" xfId="0" applyFill="1" applyBorder="1" applyAlignment="1" applyProtection="1">
      <alignment horizontal="center" wrapText="1" shrinkToFit="1"/>
      <protection locked="0"/>
    </xf>
    <xf numFmtId="0" fontId="15" fillId="34" borderId="21" xfId="0" applyFont="1" applyFill="1" applyBorder="1" applyAlignment="1" applyProtection="1">
      <alignment/>
      <protection locked="0"/>
    </xf>
    <xf numFmtId="0" fontId="34" fillId="33" borderId="21" xfId="0" applyFont="1" applyFill="1" applyBorder="1" applyAlignment="1">
      <alignment vertical="top" wrapText="1"/>
    </xf>
    <xf numFmtId="0" fontId="34" fillId="33" borderId="20" xfId="0" applyFont="1" applyFill="1" applyBorder="1" applyAlignment="1">
      <alignment vertical="top" wrapText="1"/>
    </xf>
    <xf numFmtId="0" fontId="34" fillId="33" borderId="0" xfId="0" applyFont="1" applyFill="1" applyAlignment="1">
      <alignment/>
    </xf>
    <xf numFmtId="0" fontId="32" fillId="33" borderId="22" xfId="0" applyFont="1" applyFill="1" applyBorder="1" applyAlignment="1">
      <alignment horizontal="center" vertical="top" wrapText="1"/>
    </xf>
    <xf numFmtId="0" fontId="35" fillId="33" borderId="22" xfId="0" applyFont="1" applyFill="1" applyBorder="1" applyAlignment="1">
      <alignment horizontal="center" vertical="top" wrapText="1"/>
    </xf>
    <xf numFmtId="0" fontId="35" fillId="33" borderId="0" xfId="0" applyFont="1" applyFill="1" applyAlignment="1">
      <alignment/>
    </xf>
    <xf numFmtId="0" fontId="41" fillId="33" borderId="0" xfId="0" applyFont="1" applyFill="1" applyAlignment="1">
      <alignment/>
    </xf>
    <xf numFmtId="0" fontId="0" fillId="33" borderId="0" xfId="0" applyFont="1" applyFill="1" applyAlignment="1">
      <alignment/>
    </xf>
    <xf numFmtId="0" fontId="35" fillId="33" borderId="0" xfId="0" applyFont="1" applyFill="1" applyAlignment="1">
      <alignment horizontal="left" indent="1"/>
    </xf>
    <xf numFmtId="0" fontId="23" fillId="33" borderId="0" xfId="36" applyFill="1" applyAlignment="1" applyProtection="1">
      <alignment horizontal="left" indent="1"/>
      <protection/>
    </xf>
    <xf numFmtId="0" fontId="42" fillId="33" borderId="20" xfId="0" applyFont="1" applyFill="1" applyBorder="1" applyAlignment="1">
      <alignment vertical="top" wrapText="1"/>
    </xf>
    <xf numFmtId="0" fontId="6" fillId="34" borderId="21" xfId="0" applyFont="1" applyFill="1" applyBorder="1" applyAlignment="1" applyProtection="1">
      <alignment/>
      <protection locked="0"/>
    </xf>
    <xf numFmtId="0" fontId="27" fillId="34" borderId="21" xfId="0" applyFont="1" applyFill="1" applyBorder="1" applyAlignment="1" applyProtection="1">
      <alignment horizontal="justify" vertical="top" wrapText="1"/>
      <protection locked="0"/>
    </xf>
    <xf numFmtId="0" fontId="27" fillId="34" borderId="21" xfId="0" applyFont="1" applyFill="1" applyBorder="1" applyAlignment="1" applyProtection="1">
      <alignment horizontal="center" vertical="top" wrapText="1"/>
      <protection locked="0"/>
    </xf>
    <xf numFmtId="0" fontId="16" fillId="35" borderId="21" xfId="0" applyFont="1" applyFill="1" applyBorder="1" applyAlignment="1" applyProtection="1">
      <alignment/>
      <protection locked="0"/>
    </xf>
    <xf numFmtId="0" fontId="27" fillId="33" borderId="0" xfId="0" applyFont="1" applyFill="1" applyAlignment="1">
      <alignment wrapText="1"/>
    </xf>
    <xf numFmtId="0" fontId="1" fillId="33" borderId="21" xfId="0" applyFont="1" applyFill="1" applyBorder="1" applyAlignment="1">
      <alignment vertical="center"/>
    </xf>
    <xf numFmtId="0" fontId="1" fillId="33" borderId="21" xfId="0" applyFont="1" applyFill="1" applyBorder="1" applyAlignment="1">
      <alignment horizontal="center" vertical="center"/>
    </xf>
    <xf numFmtId="0" fontId="1" fillId="34" borderId="21" xfId="0" applyFont="1" applyFill="1" applyBorder="1" applyAlignment="1" applyProtection="1">
      <alignment vertical="center"/>
      <protection locked="0"/>
    </xf>
    <xf numFmtId="0" fontId="1" fillId="34" borderId="10" xfId="0" applyFont="1" applyFill="1" applyBorder="1" applyAlignment="1" applyProtection="1">
      <alignment vertical="center"/>
      <protection locked="0"/>
    </xf>
    <xf numFmtId="192" fontId="1" fillId="33" borderId="21" xfId="0" applyNumberFormat="1" applyFont="1" applyFill="1" applyBorder="1" applyAlignment="1" quotePrefix="1">
      <alignment horizontal="center" vertical="center"/>
    </xf>
    <xf numFmtId="0" fontId="1" fillId="33" borderId="10"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21" xfId="0" applyFont="1" applyFill="1" applyBorder="1" applyAlignment="1" quotePrefix="1">
      <alignment horizontal="center" vertical="center"/>
    </xf>
    <xf numFmtId="192" fontId="1" fillId="33" borderId="21" xfId="0" applyNumberFormat="1" applyFont="1" applyFill="1" applyBorder="1" applyAlignment="1">
      <alignment horizontal="center" vertical="center"/>
    </xf>
    <xf numFmtId="0" fontId="1" fillId="33" borderId="10" xfId="0" applyFont="1" applyFill="1" applyBorder="1" applyAlignment="1" quotePrefix="1">
      <alignment horizontal="center" vertical="center"/>
    </xf>
    <xf numFmtId="0" fontId="1" fillId="33" borderId="20"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33" borderId="21" xfId="0" applyFont="1" applyFill="1" applyBorder="1" applyAlignment="1">
      <alignment horizontal="center" vertical="center"/>
    </xf>
    <xf numFmtId="0" fontId="1" fillId="33" borderId="17" xfId="0" applyFont="1" applyFill="1" applyBorder="1" applyAlignment="1">
      <alignment vertical="center" wrapText="1"/>
    </xf>
    <xf numFmtId="0" fontId="1" fillId="33" borderId="17" xfId="0" applyFont="1" applyFill="1" applyBorder="1" applyAlignment="1" quotePrefix="1">
      <alignment horizontal="center" vertical="center"/>
    </xf>
    <xf numFmtId="0" fontId="1" fillId="33" borderId="19" xfId="0" applyFont="1" applyFill="1" applyBorder="1" applyAlignment="1">
      <alignment horizontal="center" vertical="center"/>
    </xf>
    <xf numFmtId="0" fontId="0" fillId="33" borderId="0" xfId="0" applyFill="1" applyAlignment="1">
      <alignment vertical="center"/>
    </xf>
    <xf numFmtId="0" fontId="48" fillId="33" borderId="0" xfId="0" applyFont="1" applyFill="1" applyAlignment="1">
      <alignment/>
    </xf>
    <xf numFmtId="2" fontId="0" fillId="33" borderId="21" xfId="0" applyNumberFormat="1" applyFill="1" applyBorder="1" applyAlignment="1" applyProtection="1">
      <alignment horizontal="center"/>
      <protection locked="0"/>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33" borderId="11" xfId="0" applyFont="1" applyFill="1" applyBorder="1" applyAlignment="1">
      <alignment vertical="center"/>
    </xf>
    <xf numFmtId="0" fontId="1" fillId="33" borderId="11" xfId="0" applyFont="1" applyFill="1" applyBorder="1" applyAlignment="1">
      <alignment horizontal="center" vertical="center"/>
    </xf>
    <xf numFmtId="0" fontId="1" fillId="33" borderId="11" xfId="0" applyFont="1" applyFill="1" applyBorder="1" applyAlignment="1" quotePrefix="1">
      <alignment horizontal="center" vertical="center"/>
    </xf>
    <xf numFmtId="0" fontId="0" fillId="33" borderId="11" xfId="0" applyFill="1" applyBorder="1" applyAlignment="1">
      <alignment vertical="center"/>
    </xf>
    <xf numFmtId="0" fontId="1" fillId="33" borderId="20" xfId="0" applyFont="1" applyFill="1" applyBorder="1" applyAlignment="1" quotePrefix="1">
      <alignment vertical="center"/>
    </xf>
    <xf numFmtId="0" fontId="1" fillId="33" borderId="20" xfId="0" applyFont="1" applyFill="1" applyBorder="1" applyAlignment="1">
      <alignment horizontal="center" vertical="center"/>
    </xf>
    <xf numFmtId="0" fontId="1" fillId="33" borderId="20" xfId="0" applyFont="1" applyFill="1" applyBorder="1" applyAlignment="1" quotePrefix="1">
      <alignment horizontal="center" vertical="center"/>
    </xf>
    <xf numFmtId="192" fontId="1" fillId="33" borderId="22" xfId="0" applyNumberFormat="1" applyFont="1" applyFill="1" applyBorder="1" applyAlignment="1">
      <alignment horizontal="center" vertical="center"/>
    </xf>
    <xf numFmtId="0" fontId="1" fillId="33" borderId="17" xfId="0" applyFont="1" applyFill="1" applyBorder="1" applyAlignment="1">
      <alignment vertical="center"/>
    </xf>
    <xf numFmtId="0" fontId="1" fillId="33" borderId="17" xfId="0" applyFont="1" applyFill="1" applyBorder="1" applyAlignment="1">
      <alignment horizontal="center" vertical="center"/>
    </xf>
    <xf numFmtId="0" fontId="1" fillId="33" borderId="1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7" xfId="0" applyFont="1" applyFill="1" applyBorder="1" applyAlignment="1" quotePrefix="1">
      <alignment vertical="center"/>
    </xf>
    <xf numFmtId="192" fontId="1" fillId="33" borderId="17" xfId="0" applyNumberFormat="1" applyFont="1" applyFill="1" applyBorder="1" applyAlignment="1">
      <alignment horizontal="center" vertical="center"/>
    </xf>
    <xf numFmtId="0" fontId="1" fillId="33" borderId="19" xfId="0" applyFont="1" applyFill="1" applyBorder="1" applyAlignment="1" quotePrefix="1">
      <alignment horizontal="center" vertical="center"/>
    </xf>
    <xf numFmtId="192" fontId="1" fillId="33" borderId="20" xfId="0" applyNumberFormat="1" applyFont="1" applyFill="1" applyBorder="1" applyAlignment="1">
      <alignment horizontal="center" vertical="center"/>
    </xf>
    <xf numFmtId="0" fontId="1" fillId="33" borderId="22" xfId="0" applyFont="1" applyFill="1" applyBorder="1" applyAlignment="1" quotePrefix="1">
      <alignment horizontal="center" vertical="center"/>
    </xf>
    <xf numFmtId="0" fontId="16" fillId="33" borderId="20" xfId="0" applyFont="1" applyFill="1" applyBorder="1" applyAlignment="1">
      <alignment horizontal="center" vertical="center" wrapText="1"/>
    </xf>
    <xf numFmtId="0" fontId="0" fillId="33" borderId="17" xfId="0" applyFill="1" applyBorder="1" applyAlignment="1">
      <alignment vertical="center"/>
    </xf>
    <xf numFmtId="192" fontId="1" fillId="33" borderId="19" xfId="0" applyNumberFormat="1" applyFont="1" applyFill="1" applyBorder="1" applyAlignment="1">
      <alignment horizontal="center" vertical="center"/>
    </xf>
    <xf numFmtId="192" fontId="1" fillId="33" borderId="10" xfId="0" applyNumberFormat="1" applyFont="1" applyFill="1" applyBorder="1" applyAlignment="1">
      <alignment horizontal="center" vertical="center"/>
    </xf>
    <xf numFmtId="0" fontId="16" fillId="33" borderId="11"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 fillId="33" borderId="17" xfId="0" applyFont="1" applyFill="1" applyBorder="1" applyAlignment="1" quotePrefix="1">
      <alignment horizontal="left" vertical="center" wrapText="1"/>
    </xf>
    <xf numFmtId="0" fontId="1" fillId="33" borderId="22" xfId="0" applyFont="1" applyFill="1" applyBorder="1" applyAlignment="1">
      <alignment horizontal="center" vertical="center"/>
    </xf>
    <xf numFmtId="0" fontId="16" fillId="33" borderId="22" xfId="0" applyFont="1" applyFill="1" applyBorder="1" applyAlignment="1">
      <alignment horizontal="center" vertical="center" wrapText="1"/>
    </xf>
    <xf numFmtId="1" fontId="1" fillId="33" borderId="21" xfId="0" applyNumberFormat="1" applyFont="1" applyFill="1" applyBorder="1" applyAlignment="1">
      <alignment horizontal="center" vertical="center"/>
    </xf>
    <xf numFmtId="194" fontId="0" fillId="33" borderId="21" xfId="0" applyNumberFormat="1" applyFill="1" applyBorder="1" applyAlignment="1">
      <alignment horizontal="right"/>
    </xf>
    <xf numFmtId="192" fontId="1" fillId="33" borderId="14" xfId="0" applyNumberFormat="1" applyFont="1" applyFill="1" applyBorder="1" applyAlignment="1" quotePrefix="1">
      <alignment horizontal="center" vertical="center"/>
    </xf>
    <xf numFmtId="0" fontId="5" fillId="33" borderId="15" xfId="0" applyFont="1" applyFill="1" applyBorder="1" applyAlignment="1">
      <alignment horizontal="right"/>
    </xf>
    <xf numFmtId="0" fontId="1" fillId="34" borderId="11" xfId="0" applyFont="1" applyFill="1" applyBorder="1" applyAlignment="1" applyProtection="1">
      <alignment vertical="center"/>
      <protection locked="0"/>
    </xf>
    <xf numFmtId="0" fontId="5" fillId="33" borderId="25" xfId="0" applyFont="1" applyFill="1" applyBorder="1" applyAlignment="1">
      <alignment/>
    </xf>
    <xf numFmtId="0" fontId="1" fillId="34" borderId="11" xfId="0" applyFont="1" applyFill="1" applyBorder="1" applyAlignment="1" applyProtection="1">
      <alignment/>
      <protection locked="0"/>
    </xf>
    <xf numFmtId="0" fontId="27" fillId="35" borderId="10" xfId="0" applyFont="1" applyFill="1" applyBorder="1" applyAlignment="1" applyProtection="1">
      <alignment vertical="top" wrapText="1"/>
      <protection locked="0"/>
    </xf>
    <xf numFmtId="0" fontId="27" fillId="35" borderId="22" xfId="0" applyFont="1" applyFill="1" applyBorder="1" applyAlignment="1" applyProtection="1">
      <alignment vertical="top" wrapText="1"/>
      <protection locked="0"/>
    </xf>
    <xf numFmtId="0" fontId="27" fillId="35" borderId="21" xfId="0" applyFont="1" applyFill="1" applyBorder="1" applyAlignment="1" applyProtection="1">
      <alignment vertical="top" wrapText="1"/>
      <protection locked="0"/>
    </xf>
    <xf numFmtId="0" fontId="44" fillId="35" borderId="22" xfId="0" applyFont="1" applyFill="1" applyBorder="1" applyAlignment="1" applyProtection="1">
      <alignment vertical="top" wrapText="1"/>
      <protection locked="0"/>
    </xf>
    <xf numFmtId="0" fontId="45" fillId="35" borderId="22" xfId="0" applyFont="1" applyFill="1" applyBorder="1" applyAlignment="1" applyProtection="1">
      <alignment horizontal="center" vertical="top" wrapText="1"/>
      <protection locked="0"/>
    </xf>
    <xf numFmtId="0" fontId="44" fillId="35" borderId="22" xfId="0" applyFont="1" applyFill="1" applyBorder="1" applyAlignment="1" applyProtection="1">
      <alignment horizontal="center" vertical="top" wrapText="1"/>
      <protection locked="0"/>
    </xf>
    <xf numFmtId="0" fontId="27" fillId="35" borderId="22" xfId="0" applyFont="1" applyFill="1" applyBorder="1" applyAlignment="1" applyProtection="1">
      <alignment horizontal="center" vertical="top" wrapText="1"/>
      <protection locked="0"/>
    </xf>
    <xf numFmtId="0" fontId="38" fillId="35" borderId="22" xfId="0" applyFont="1" applyFill="1" applyBorder="1" applyAlignment="1" applyProtection="1">
      <alignment horizontal="center" vertical="top" wrapText="1"/>
      <protection locked="0"/>
    </xf>
    <xf numFmtId="0" fontId="17" fillId="33" borderId="0" xfId="0" applyFont="1" applyFill="1" applyAlignment="1" applyProtection="1">
      <alignment/>
      <protection/>
    </xf>
    <xf numFmtId="0" fontId="15" fillId="33" borderId="0" xfId="0" applyFont="1" applyFill="1" applyBorder="1" applyAlignment="1" applyProtection="1">
      <alignment/>
      <protection/>
    </xf>
    <xf numFmtId="0" fontId="28" fillId="0" borderId="21" xfId="0" applyFont="1" applyBorder="1" applyAlignment="1" applyProtection="1">
      <alignment horizontal="justify" vertical="top" wrapText="1"/>
      <protection/>
    </xf>
    <xf numFmtId="0" fontId="15" fillId="33" borderId="0" xfId="0" applyFont="1"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1" fillId="33" borderId="0" xfId="0" applyFont="1" applyFill="1" applyAlignment="1" applyProtection="1">
      <alignment/>
      <protection/>
    </xf>
    <xf numFmtId="2" fontId="0" fillId="33" borderId="21" xfId="0" applyNumberFormat="1" applyFill="1" applyBorder="1" applyAlignment="1" applyProtection="1">
      <alignment horizontal="center"/>
      <protection/>
    </xf>
    <xf numFmtId="0" fontId="6" fillId="33" borderId="0" xfId="0" applyFont="1" applyFill="1" applyAlignment="1" applyProtection="1">
      <alignment/>
      <protection/>
    </xf>
    <xf numFmtId="0" fontId="15" fillId="33" borderId="21" xfId="0" applyFont="1" applyFill="1" applyBorder="1" applyAlignment="1" applyProtection="1">
      <alignment/>
      <protection/>
    </xf>
    <xf numFmtId="0" fontId="27" fillId="33" borderId="0" xfId="0" applyFont="1" applyFill="1" applyAlignment="1" applyProtection="1">
      <alignment horizontal="left" indent="1"/>
      <protection/>
    </xf>
    <xf numFmtId="0" fontId="12" fillId="33" borderId="0" xfId="0" applyFont="1" applyFill="1" applyAlignment="1" applyProtection="1">
      <alignment/>
      <protection/>
    </xf>
    <xf numFmtId="0" fontId="6" fillId="33" borderId="0" xfId="0" applyFont="1" applyFill="1" applyAlignment="1" applyProtection="1">
      <alignment/>
      <protection/>
    </xf>
    <xf numFmtId="0" fontId="15" fillId="33" borderId="0" xfId="0" applyFont="1" applyFill="1" applyAlignment="1" applyProtection="1">
      <alignment horizontal="right"/>
      <protection/>
    </xf>
    <xf numFmtId="0" fontId="16" fillId="33" borderId="0" xfId="0" applyFont="1" applyFill="1" applyAlignment="1" applyProtection="1">
      <alignment/>
      <protection/>
    </xf>
    <xf numFmtId="0" fontId="35" fillId="33" borderId="0" xfId="0" applyFont="1" applyFill="1" applyAlignment="1" applyProtection="1">
      <alignment wrapText="1"/>
      <protection/>
    </xf>
    <xf numFmtId="0" fontId="35" fillId="33" borderId="0" xfId="0" applyFont="1" applyFill="1" applyAlignment="1" applyProtection="1">
      <alignment/>
      <protection/>
    </xf>
    <xf numFmtId="0" fontId="0" fillId="33" borderId="0" xfId="0" applyFont="1" applyFill="1" applyAlignment="1" applyProtection="1">
      <alignment horizontal="left"/>
      <protection/>
    </xf>
    <xf numFmtId="0" fontId="11" fillId="33" borderId="0" xfId="0" applyFont="1" applyFill="1" applyAlignment="1" applyProtection="1">
      <alignment horizontal="left"/>
      <protection/>
    </xf>
    <xf numFmtId="0" fontId="18" fillId="33" borderId="0" xfId="0" applyFont="1" applyFill="1" applyAlignment="1" applyProtection="1">
      <alignment horizontal="left"/>
      <protection/>
    </xf>
    <xf numFmtId="0" fontId="27" fillId="33" borderId="21" xfId="0" applyFont="1" applyFill="1" applyBorder="1" applyAlignment="1" applyProtection="1">
      <alignment vertical="top" wrapText="1"/>
      <protection/>
    </xf>
    <xf numFmtId="0" fontId="34" fillId="33" borderId="10" xfId="0" applyFont="1" applyFill="1" applyBorder="1" applyAlignment="1" applyProtection="1">
      <alignment horizontal="center" vertical="top" wrapText="1"/>
      <protection/>
    </xf>
    <xf numFmtId="0" fontId="34" fillId="33" borderId="20" xfId="0" applyFont="1" applyFill="1" applyBorder="1" applyAlignment="1" applyProtection="1">
      <alignment vertical="top" wrapText="1"/>
      <protection/>
    </xf>
    <xf numFmtId="0" fontId="27" fillId="33" borderId="24" xfId="0" applyFont="1" applyFill="1" applyBorder="1" applyAlignment="1" applyProtection="1">
      <alignment vertical="top" wrapText="1"/>
      <protection/>
    </xf>
    <xf numFmtId="0" fontId="27" fillId="33" borderId="24" xfId="0" applyFont="1" applyFill="1" applyBorder="1" applyAlignment="1" applyProtection="1">
      <alignment horizontal="center" vertical="top" wrapText="1"/>
      <protection/>
    </xf>
    <xf numFmtId="0" fontId="48" fillId="33" borderId="0" xfId="0" applyFont="1" applyFill="1" applyAlignment="1" applyProtection="1">
      <alignment horizontal="left"/>
      <protection/>
    </xf>
    <xf numFmtId="0" fontId="32" fillId="33" borderId="10" xfId="0" applyFont="1" applyFill="1" applyBorder="1" applyAlignment="1" applyProtection="1">
      <alignment horizontal="center" vertical="top" wrapText="1"/>
      <protection/>
    </xf>
    <xf numFmtId="0" fontId="27" fillId="33" borderId="20" xfId="0" applyFont="1" applyFill="1" applyBorder="1" applyAlignment="1" applyProtection="1">
      <alignment vertical="top" wrapText="1"/>
      <protection/>
    </xf>
    <xf numFmtId="0" fontId="32" fillId="33" borderId="22" xfId="0" applyFont="1" applyFill="1" applyBorder="1" applyAlignment="1" applyProtection="1">
      <alignment horizontal="center" wrapText="1"/>
      <protection/>
    </xf>
    <xf numFmtId="0" fontId="34" fillId="33" borderId="22" xfId="0" applyFont="1" applyFill="1" applyBorder="1" applyAlignment="1" applyProtection="1">
      <alignment horizontal="center" vertical="top" wrapText="1"/>
      <protection/>
    </xf>
    <xf numFmtId="0" fontId="32" fillId="33" borderId="20" xfId="0" applyFont="1" applyFill="1" applyBorder="1" applyAlignment="1" applyProtection="1">
      <alignment horizontal="right" vertical="top" wrapText="1"/>
      <protection/>
    </xf>
    <xf numFmtId="0" fontId="35" fillId="33" borderId="20" xfId="0" applyFont="1" applyFill="1" applyBorder="1" applyAlignment="1" applyProtection="1">
      <alignment vertical="top" wrapText="1"/>
      <protection/>
    </xf>
    <xf numFmtId="0" fontId="10" fillId="33" borderId="0" xfId="0" applyFont="1" applyFill="1" applyAlignment="1" applyProtection="1">
      <alignment/>
      <protection/>
    </xf>
    <xf numFmtId="0" fontId="6" fillId="33" borderId="11" xfId="0" applyFont="1" applyFill="1" applyBorder="1" applyAlignment="1" applyProtection="1">
      <alignment wrapText="1" shrinkToFit="1"/>
      <protection/>
    </xf>
    <xf numFmtId="0" fontId="6" fillId="33" borderId="12" xfId="0" applyFont="1" applyFill="1" applyBorder="1" applyAlignment="1" applyProtection="1">
      <alignment horizontal="center" wrapText="1" shrinkToFit="1"/>
      <protection/>
    </xf>
    <xf numFmtId="0" fontId="6" fillId="33" borderId="11" xfId="0" applyFont="1" applyFill="1" applyBorder="1" applyAlignment="1" applyProtection="1">
      <alignment horizontal="center" wrapText="1" shrinkToFit="1"/>
      <protection/>
    </xf>
    <xf numFmtId="0" fontId="6" fillId="33" borderId="20" xfId="0" applyFont="1" applyFill="1" applyBorder="1" applyAlignment="1" applyProtection="1">
      <alignment wrapText="1" shrinkToFit="1"/>
      <protection/>
    </xf>
    <xf numFmtId="0" fontId="6" fillId="33" borderId="23" xfId="0" applyFont="1" applyFill="1" applyBorder="1" applyAlignment="1" applyProtection="1">
      <alignment horizontal="center" wrapText="1" shrinkToFit="1"/>
      <protection/>
    </xf>
    <xf numFmtId="0" fontId="0" fillId="33" borderId="21" xfId="0" applyFill="1" applyBorder="1" applyAlignment="1" applyProtection="1">
      <alignment vertical="center" wrapText="1" shrinkToFit="1"/>
      <protection/>
    </xf>
    <xf numFmtId="0" fontId="0" fillId="33" borderId="21" xfId="0" applyFont="1" applyFill="1" applyBorder="1" applyAlignment="1" applyProtection="1">
      <alignment vertical="center" wrapText="1" shrinkToFit="1"/>
      <protection/>
    </xf>
    <xf numFmtId="0" fontId="6" fillId="33" borderId="21" xfId="0" applyFont="1" applyFill="1" applyBorder="1" applyAlignment="1" applyProtection="1">
      <alignment vertical="center" wrapText="1" shrinkToFit="1"/>
      <protection/>
    </xf>
    <xf numFmtId="0" fontId="15" fillId="33" borderId="21" xfId="0" applyFont="1" applyFill="1" applyBorder="1" applyAlignment="1" applyProtection="1">
      <alignment vertical="center" wrapText="1" shrinkToFit="1"/>
      <protection/>
    </xf>
    <xf numFmtId="0" fontId="0" fillId="33" borderId="21" xfId="0" applyFill="1" applyBorder="1" applyAlignment="1" applyProtection="1">
      <alignment wrapText="1" shrinkToFit="1"/>
      <protection/>
    </xf>
    <xf numFmtId="0" fontId="15" fillId="33" borderId="21" xfId="0" applyFont="1" applyFill="1" applyBorder="1" applyAlignment="1" applyProtection="1">
      <alignment wrapText="1" shrinkToFit="1"/>
      <protection/>
    </xf>
    <xf numFmtId="0" fontId="1" fillId="33" borderId="0" xfId="0" applyFont="1" applyFill="1" applyAlignment="1" applyProtection="1">
      <alignment/>
      <protection/>
    </xf>
    <xf numFmtId="0" fontId="0" fillId="33" borderId="0" xfId="0" applyFill="1" applyAlignment="1" applyProtection="1">
      <alignment vertical="top"/>
      <protection/>
    </xf>
    <xf numFmtId="0" fontId="30" fillId="33" borderId="0" xfId="0" applyFont="1" applyFill="1" applyBorder="1" applyAlignment="1" applyProtection="1">
      <alignment horizontal="left"/>
      <protection/>
    </xf>
    <xf numFmtId="0" fontId="26" fillId="33" borderId="0" xfId="0" applyFont="1" applyFill="1" applyBorder="1" applyAlignment="1" applyProtection="1">
      <alignment horizontal="left"/>
      <protection/>
    </xf>
    <xf numFmtId="0" fontId="25" fillId="33" borderId="0" xfId="0" applyFont="1" applyFill="1" applyAlignment="1" applyProtection="1">
      <alignment/>
      <protection/>
    </xf>
    <xf numFmtId="0" fontId="6" fillId="33" borderId="11" xfId="0" applyFont="1" applyFill="1" applyBorder="1" applyAlignment="1" applyProtection="1">
      <alignment/>
      <protection/>
    </xf>
    <xf numFmtId="0" fontId="22" fillId="33" borderId="17" xfId="0" applyFont="1" applyFill="1" applyBorder="1" applyAlignment="1" applyProtection="1">
      <alignment horizontal="left" indent="9"/>
      <protection/>
    </xf>
    <xf numFmtId="0" fontId="22" fillId="33" borderId="20" xfId="0" applyFont="1" applyFill="1" applyBorder="1" applyAlignment="1" applyProtection="1">
      <alignment horizontal="left" indent="9"/>
      <protection/>
    </xf>
    <xf numFmtId="0" fontId="21" fillId="33" borderId="21" xfId="0" applyFont="1" applyFill="1" applyBorder="1" applyAlignment="1" applyProtection="1">
      <alignment/>
      <protection/>
    </xf>
    <xf numFmtId="0" fontId="0" fillId="33" borderId="0" xfId="0" applyFont="1" applyFill="1" applyAlignment="1" applyProtection="1">
      <alignment/>
      <protection/>
    </xf>
    <xf numFmtId="0" fontId="0" fillId="33" borderId="21"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0" xfId="0" applyFill="1" applyAlignment="1" applyProtection="1">
      <alignment wrapText="1"/>
      <protection/>
    </xf>
    <xf numFmtId="0" fontId="21" fillId="33" borderId="11" xfId="0" applyFont="1" applyFill="1" applyBorder="1" applyAlignment="1" applyProtection="1">
      <alignment/>
      <protection/>
    </xf>
    <xf numFmtId="0" fontId="21" fillId="33" borderId="11" xfId="0" applyFont="1" applyFill="1" applyBorder="1" applyAlignment="1" applyProtection="1">
      <alignment horizontal="left" indent="3"/>
      <protection/>
    </xf>
    <xf numFmtId="0" fontId="6" fillId="33" borderId="21" xfId="0" applyFont="1" applyFill="1" applyBorder="1" applyAlignment="1" applyProtection="1">
      <alignment horizontal="left" indent="3"/>
      <protection/>
    </xf>
    <xf numFmtId="0" fontId="37" fillId="33" borderId="0" xfId="0" applyFont="1" applyFill="1" applyAlignment="1" applyProtection="1">
      <alignment/>
      <protection/>
    </xf>
    <xf numFmtId="0" fontId="35" fillId="33" borderId="0" xfId="0" applyFont="1" applyFill="1" applyAlignment="1" applyProtection="1" quotePrefix="1">
      <alignment horizontal="left" indent="1"/>
      <protection/>
    </xf>
    <xf numFmtId="0" fontId="27" fillId="33" borderId="0" xfId="0" applyFont="1" applyFill="1" applyAlignment="1" applyProtection="1">
      <alignment/>
      <protection/>
    </xf>
    <xf numFmtId="0" fontId="20" fillId="0" borderId="0" xfId="0" applyFont="1" applyAlignment="1">
      <alignment/>
    </xf>
    <xf numFmtId="193" fontId="51" fillId="33" borderId="10" xfId="0" applyNumberFormat="1" applyFont="1" applyFill="1" applyBorder="1" applyAlignment="1">
      <alignment horizontal="center" vertical="center"/>
    </xf>
    <xf numFmtId="0" fontId="21" fillId="33" borderId="23" xfId="0" applyFont="1" applyFill="1" applyBorder="1" applyAlignment="1">
      <alignment horizontal="left"/>
    </xf>
    <xf numFmtId="0" fontId="21" fillId="33" borderId="21" xfId="0" applyFont="1" applyFill="1" applyBorder="1" applyAlignment="1">
      <alignment horizontal="left"/>
    </xf>
    <xf numFmtId="0" fontId="1" fillId="33" borderId="0" xfId="0" applyFont="1" applyFill="1" applyBorder="1" applyAlignment="1" applyProtection="1">
      <alignment horizontal="center"/>
      <protection locked="0"/>
    </xf>
    <xf numFmtId="0" fontId="32" fillId="33" borderId="15" xfId="0" applyFont="1" applyFill="1" applyBorder="1" applyAlignment="1">
      <alignment vertical="top" wrapText="1"/>
    </xf>
    <xf numFmtId="0" fontId="52" fillId="33" borderId="0" xfId="0" applyFont="1" applyFill="1" applyAlignment="1">
      <alignment/>
    </xf>
    <xf numFmtId="0" fontId="54" fillId="33" borderId="0" xfId="0" applyFont="1" applyFill="1" applyAlignment="1">
      <alignment/>
    </xf>
    <xf numFmtId="0" fontId="32" fillId="33" borderId="21" xfId="0" applyFont="1" applyFill="1" applyBorder="1" applyAlignment="1">
      <alignment vertical="top" wrapText="1"/>
    </xf>
    <xf numFmtId="0" fontId="55" fillId="33" borderId="0" xfId="0" applyFont="1" applyFill="1" applyAlignment="1">
      <alignment/>
    </xf>
    <xf numFmtId="0" fontId="55" fillId="33" borderId="0" xfId="0" applyFont="1" applyFill="1" applyAlignment="1">
      <alignment horizontal="center"/>
    </xf>
    <xf numFmtId="0" fontId="55" fillId="0" borderId="0" xfId="0" applyFont="1" applyAlignment="1">
      <alignment/>
    </xf>
    <xf numFmtId="192" fontId="0" fillId="35" borderId="21" xfId="0" applyNumberFormat="1" applyFill="1" applyBorder="1" applyAlignment="1" applyProtection="1">
      <alignment/>
      <protection locked="0"/>
    </xf>
    <xf numFmtId="192" fontId="0" fillId="35" borderId="21" xfId="0" applyNumberFormat="1" applyFill="1" applyBorder="1" applyAlignment="1" applyProtection="1">
      <alignment horizontal="center"/>
      <protection locked="0"/>
    </xf>
    <xf numFmtId="0" fontId="57" fillId="33" borderId="20" xfId="0" applyFont="1" applyFill="1" applyBorder="1" applyAlignment="1">
      <alignment horizontal="center"/>
    </xf>
    <xf numFmtId="0" fontId="57" fillId="33" borderId="17" xfId="0" applyFont="1" applyFill="1" applyBorder="1" applyAlignment="1">
      <alignment horizontal="center"/>
    </xf>
    <xf numFmtId="0" fontId="0" fillId="33" borderId="17" xfId="0" applyFill="1" applyBorder="1" applyAlignment="1">
      <alignment/>
    </xf>
    <xf numFmtId="192" fontId="57" fillId="33" borderId="20" xfId="0" applyNumberFormat="1" applyFont="1" applyFill="1" applyBorder="1" applyAlignment="1">
      <alignment horizontal="center"/>
    </xf>
    <xf numFmtId="192" fontId="57" fillId="33" borderId="17" xfId="0" applyNumberFormat="1" applyFont="1" applyFill="1" applyBorder="1" applyAlignment="1">
      <alignment horizontal="center"/>
    </xf>
    <xf numFmtId="0" fontId="0" fillId="33" borderId="21" xfId="0" applyFont="1" applyFill="1" applyBorder="1" applyAlignment="1">
      <alignment/>
    </xf>
    <xf numFmtId="0" fontId="0" fillId="33" borderId="21" xfId="0" applyFont="1" applyFill="1" applyBorder="1" applyAlignment="1">
      <alignment horizontal="center"/>
    </xf>
    <xf numFmtId="192" fontId="0" fillId="33" borderId="21" xfId="0" applyNumberFormat="1" applyFont="1" applyFill="1" applyBorder="1" applyAlignment="1">
      <alignment horizontal="center"/>
    </xf>
    <xf numFmtId="0" fontId="20" fillId="33" borderId="21" xfId="0" applyFont="1" applyFill="1" applyBorder="1" applyAlignment="1">
      <alignment horizontal="center"/>
    </xf>
    <xf numFmtId="2" fontId="0" fillId="33" borderId="21" xfId="0" applyNumberFormat="1" applyFont="1" applyFill="1" applyBorder="1" applyAlignment="1">
      <alignment horizontal="center"/>
    </xf>
    <xf numFmtId="0" fontId="0" fillId="33" borderId="20" xfId="0" applyFont="1" applyFill="1" applyBorder="1" applyAlignment="1">
      <alignment/>
    </xf>
    <xf numFmtId="0" fontId="0" fillId="33" borderId="20" xfId="0" applyFont="1" applyFill="1" applyBorder="1" applyAlignment="1">
      <alignment horizontal="center"/>
    </xf>
    <xf numFmtId="1" fontId="0" fillId="33" borderId="21" xfId="0" applyNumberFormat="1" applyFont="1" applyFill="1" applyBorder="1" applyAlignment="1">
      <alignment horizontal="center"/>
    </xf>
    <xf numFmtId="194" fontId="0" fillId="33" borderId="21" xfId="0" applyNumberFormat="1" applyFont="1" applyFill="1" applyBorder="1" applyAlignment="1">
      <alignment horizontal="center"/>
    </xf>
    <xf numFmtId="0" fontId="0" fillId="35" borderId="15" xfId="0" applyFill="1" applyBorder="1" applyAlignment="1" applyProtection="1">
      <alignment horizontal="center"/>
      <protection locked="0"/>
    </xf>
    <xf numFmtId="0" fontId="0" fillId="35" borderId="16" xfId="0" applyFill="1" applyBorder="1" applyAlignment="1" applyProtection="1">
      <alignment horizontal="center"/>
      <protection locked="0"/>
    </xf>
    <xf numFmtId="0" fontId="0" fillId="35" borderId="10" xfId="0" applyFill="1" applyBorder="1" applyAlignment="1" applyProtection="1">
      <alignment horizontal="center"/>
      <protection locked="0"/>
    </xf>
    <xf numFmtId="0" fontId="1" fillId="33" borderId="21" xfId="0"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21" xfId="0" applyFont="1" applyFill="1" applyBorder="1" applyAlignment="1" quotePrefix="1">
      <alignment/>
    </xf>
    <xf numFmtId="0" fontId="1" fillId="33" borderId="17" xfId="0" applyFont="1" applyFill="1" applyBorder="1" applyAlignment="1" quotePrefix="1">
      <alignment horizontal="right"/>
    </xf>
    <xf numFmtId="0" fontId="1" fillId="33" borderId="17" xfId="0" applyFont="1" applyFill="1" applyBorder="1" applyAlignment="1">
      <alignment horizontal="right"/>
    </xf>
    <xf numFmtId="0" fontId="0" fillId="35" borderId="16" xfId="0" applyFill="1" applyBorder="1" applyAlignment="1" applyProtection="1">
      <alignment/>
      <protection locked="0"/>
    </xf>
    <xf numFmtId="0" fontId="10" fillId="33" borderId="20" xfId="0" applyFont="1" applyFill="1" applyBorder="1" applyAlignment="1">
      <alignment horizontal="left"/>
    </xf>
    <xf numFmtId="0" fontId="7" fillId="33" borderId="16" xfId="0" applyFont="1" applyFill="1" applyBorder="1" applyAlignment="1">
      <alignment/>
    </xf>
    <xf numFmtId="0" fontId="5" fillId="33" borderId="2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1" fontId="57" fillId="33" borderId="17" xfId="0" applyNumberFormat="1" applyFont="1" applyFill="1" applyBorder="1" applyAlignment="1">
      <alignment horizontal="center"/>
    </xf>
    <xf numFmtId="0" fontId="57" fillId="36" borderId="21" xfId="0" applyFont="1" applyFill="1" applyBorder="1" applyAlignment="1">
      <alignment/>
    </xf>
    <xf numFmtId="0" fontId="57" fillId="36" borderId="21" xfId="0" applyFont="1" applyFill="1" applyBorder="1" applyAlignment="1">
      <alignment horizontal="center"/>
    </xf>
    <xf numFmtId="0" fontId="7" fillId="33" borderId="0" xfId="0" applyFont="1" applyFill="1" applyAlignment="1" applyProtection="1">
      <alignment/>
      <protection/>
    </xf>
    <xf numFmtId="0" fontId="27" fillId="33" borderId="0" xfId="0" applyNumberFormat="1" applyFont="1" applyFill="1"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horizontal="center" vertical="center"/>
      <protection/>
    </xf>
    <xf numFmtId="0" fontId="1" fillId="34" borderId="26" xfId="0" applyFont="1" applyFill="1" applyBorder="1" applyAlignment="1" applyProtection="1">
      <alignment vertical="center"/>
      <protection locked="0"/>
    </xf>
    <xf numFmtId="0" fontId="1" fillId="34" borderId="27" xfId="0" applyFont="1" applyFill="1" applyBorder="1" applyAlignment="1" applyProtection="1">
      <alignment vertical="center"/>
      <protection locked="0"/>
    </xf>
    <xf numFmtId="0" fontId="1" fillId="34" borderId="26" xfId="0" applyFont="1" applyFill="1" applyBorder="1" applyAlignment="1" applyProtection="1">
      <alignment/>
      <protection locked="0"/>
    </xf>
    <xf numFmtId="0" fontId="1" fillId="34" borderId="27" xfId="0" applyFont="1" applyFill="1" applyBorder="1" applyAlignment="1" applyProtection="1">
      <alignment/>
      <protection locked="0"/>
    </xf>
    <xf numFmtId="1" fontId="0" fillId="33" borderId="21" xfId="0" applyNumberFormat="1" applyFill="1" applyBorder="1" applyAlignment="1" applyProtection="1">
      <alignment horizontal="center"/>
      <protection/>
    </xf>
    <xf numFmtId="1" fontId="15" fillId="33" borderId="21" xfId="0" applyNumberFormat="1" applyFont="1" applyFill="1" applyBorder="1" applyAlignment="1" applyProtection="1">
      <alignment horizontal="center"/>
      <protection/>
    </xf>
    <xf numFmtId="192" fontId="27" fillId="35" borderId="22" xfId="0" applyNumberFormat="1" applyFont="1" applyFill="1" applyBorder="1" applyAlignment="1" applyProtection="1">
      <alignment horizontal="center" vertical="top" wrapText="1"/>
      <protection locked="0"/>
    </xf>
    <xf numFmtId="212" fontId="27" fillId="35" borderId="22" xfId="0" applyNumberFormat="1" applyFont="1" applyFill="1" applyBorder="1" applyAlignment="1" applyProtection="1">
      <alignment horizontal="center" vertical="top" wrapText="1"/>
      <protection locked="0"/>
    </xf>
    <xf numFmtId="1" fontId="57" fillId="33" borderId="0" xfId="0" applyNumberFormat="1" applyFont="1" applyFill="1" applyAlignment="1" applyProtection="1">
      <alignment/>
      <protection/>
    </xf>
    <xf numFmtId="0" fontId="0" fillId="33" borderId="0" xfId="0" applyFont="1" applyFill="1" applyAlignment="1">
      <alignment/>
    </xf>
    <xf numFmtId="1" fontId="44" fillId="35" borderId="22" xfId="0" applyNumberFormat="1" applyFont="1" applyFill="1" applyBorder="1" applyAlignment="1" applyProtection="1">
      <alignment horizontal="center" vertical="top" wrapText="1"/>
      <protection locked="0"/>
    </xf>
    <xf numFmtId="212" fontId="44" fillId="35" borderId="22" xfId="0" applyNumberFormat="1" applyFont="1" applyFill="1" applyBorder="1" applyAlignment="1" applyProtection="1">
      <alignment horizontal="center" vertical="top" wrapText="1"/>
      <protection locked="0"/>
    </xf>
    <xf numFmtId="37" fontId="44" fillId="35" borderId="22" xfId="0" applyNumberFormat="1" applyFont="1" applyFill="1" applyBorder="1" applyAlignment="1" applyProtection="1">
      <alignment horizontal="center" vertical="top" wrapText="1"/>
      <protection locked="0"/>
    </xf>
    <xf numFmtId="49" fontId="44" fillId="35" borderId="22" xfId="0" applyNumberFormat="1" applyFont="1" applyFill="1" applyBorder="1" applyAlignment="1" applyProtection="1">
      <alignment horizontal="center" vertical="top" wrapText="1"/>
      <protection locked="0"/>
    </xf>
    <xf numFmtId="212" fontId="61" fillId="35" borderId="22" xfId="0" applyNumberFormat="1" applyFont="1" applyFill="1" applyBorder="1" applyAlignment="1" applyProtection="1">
      <alignment horizontal="center" vertical="top" wrapText="1"/>
      <protection locked="0"/>
    </xf>
    <xf numFmtId="0" fontId="62"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Alignment="1">
      <alignment/>
    </xf>
    <xf numFmtId="0" fontId="0" fillId="0" borderId="0" xfId="0" applyFill="1" applyBorder="1" applyAlignment="1">
      <alignment/>
    </xf>
    <xf numFmtId="0" fontId="63" fillId="33" borderId="0" xfId="0" applyFont="1" applyFill="1" applyAlignment="1">
      <alignment/>
    </xf>
    <xf numFmtId="0" fontId="0" fillId="33" borderId="20" xfId="0" applyFill="1" applyBorder="1" applyAlignment="1">
      <alignment horizontal="right"/>
    </xf>
    <xf numFmtId="0" fontId="0" fillId="33" borderId="21" xfId="0" applyFill="1" applyBorder="1" applyAlignment="1">
      <alignment horizontal="right"/>
    </xf>
    <xf numFmtId="0" fontId="62" fillId="33" borderId="0" xfId="0" applyFont="1" applyFill="1" applyBorder="1" applyAlignment="1">
      <alignment/>
    </xf>
    <xf numFmtId="0" fontId="62" fillId="33" borderId="0" xfId="0" applyFont="1" applyFill="1" applyBorder="1" applyAlignment="1">
      <alignment horizontal="left" wrapText="1"/>
    </xf>
    <xf numFmtId="0" fontId="64" fillId="33" borderId="11" xfId="0" applyFont="1" applyFill="1" applyBorder="1" applyAlignment="1">
      <alignment horizontal="centerContinuous" vertical="center"/>
    </xf>
    <xf numFmtId="0" fontId="67" fillId="33" borderId="0" xfId="0" applyFont="1" applyFill="1" applyAlignment="1">
      <alignment/>
    </xf>
    <xf numFmtId="0" fontId="64" fillId="33" borderId="17" xfId="0" applyFont="1" applyFill="1" applyBorder="1" applyAlignment="1">
      <alignment horizontal="centerContinuous" vertical="center"/>
    </xf>
    <xf numFmtId="0" fontId="65" fillId="33" borderId="21" xfId="0" applyFont="1" applyFill="1" applyBorder="1" applyAlignment="1">
      <alignment horizontal="center"/>
    </xf>
    <xf numFmtId="0" fontId="64" fillId="33" borderId="20" xfId="0" applyFont="1" applyFill="1" applyBorder="1" applyAlignment="1">
      <alignment horizontal="centerContinuous" vertical="center"/>
    </xf>
    <xf numFmtId="0" fontId="67" fillId="33" borderId="21" xfId="0" applyFont="1" applyFill="1" applyBorder="1" applyAlignment="1">
      <alignment/>
    </xf>
    <xf numFmtId="0" fontId="67" fillId="33" borderId="21" xfId="0" applyFont="1" applyFill="1" applyBorder="1" applyAlignment="1" quotePrefix="1">
      <alignment horizontal="center"/>
    </xf>
    <xf numFmtId="0" fontId="67" fillId="33" borderId="21" xfId="0" applyFont="1" applyFill="1" applyBorder="1" applyAlignment="1">
      <alignment horizontal="center"/>
    </xf>
    <xf numFmtId="192" fontId="67" fillId="33" borderId="21" xfId="0" applyNumberFormat="1" applyFont="1" applyFill="1" applyBorder="1" applyAlignment="1">
      <alignment horizontal="center"/>
    </xf>
    <xf numFmtId="0" fontId="67" fillId="35" borderId="21" xfId="0" applyFont="1" applyFill="1" applyBorder="1" applyAlignment="1" applyProtection="1">
      <alignment horizontal="center"/>
      <protection locked="0"/>
    </xf>
    <xf numFmtId="0" fontId="67" fillId="35" borderId="15" xfId="0" applyFont="1" applyFill="1" applyBorder="1" applyAlignment="1" applyProtection="1">
      <alignment horizontal="center"/>
      <protection locked="0"/>
    </xf>
    <xf numFmtId="0" fontId="67" fillId="35" borderId="16" xfId="0" applyFont="1" applyFill="1" applyBorder="1" applyAlignment="1" applyProtection="1">
      <alignment horizontal="center"/>
      <protection locked="0"/>
    </xf>
    <xf numFmtId="0" fontId="67" fillId="35" borderId="10" xfId="0" applyFont="1" applyFill="1" applyBorder="1" applyAlignment="1" applyProtection="1">
      <alignment horizontal="center"/>
      <protection locked="0"/>
    </xf>
    <xf numFmtId="0" fontId="67" fillId="33" borderId="11" xfId="0" applyFont="1" applyFill="1" applyBorder="1" applyAlignment="1">
      <alignment/>
    </xf>
    <xf numFmtId="0" fontId="67" fillId="33" borderId="11" xfId="0" applyFont="1" applyFill="1" applyBorder="1" applyAlignment="1">
      <alignment horizontal="center"/>
    </xf>
    <xf numFmtId="0" fontId="67" fillId="33" borderId="21" xfId="0" applyFont="1" applyFill="1" applyBorder="1" applyAlignment="1" applyProtection="1">
      <alignment horizontal="center"/>
      <protection locked="0"/>
    </xf>
    <xf numFmtId="0" fontId="67" fillId="33" borderId="20" xfId="0" applyFont="1" applyFill="1" applyBorder="1" applyAlignment="1">
      <alignment/>
    </xf>
    <xf numFmtId="0" fontId="67" fillId="33" borderId="20" xfId="0" applyFont="1" applyFill="1" applyBorder="1" applyAlignment="1">
      <alignment horizontal="center"/>
    </xf>
    <xf numFmtId="2" fontId="67" fillId="33" borderId="21" xfId="0" applyNumberFormat="1" applyFont="1" applyFill="1" applyBorder="1" applyAlignment="1" applyProtection="1">
      <alignment horizontal="center"/>
      <protection locked="0"/>
    </xf>
    <xf numFmtId="192" fontId="67" fillId="35" borderId="21" xfId="0" applyNumberFormat="1" applyFont="1" applyFill="1" applyBorder="1" applyAlignment="1" applyProtection="1">
      <alignment horizontal="center"/>
      <protection locked="0"/>
    </xf>
    <xf numFmtId="0" fontId="67" fillId="33" borderId="17" xfId="0" applyFont="1" applyFill="1" applyBorder="1" applyAlignment="1">
      <alignment/>
    </xf>
    <xf numFmtId="0" fontId="67" fillId="33" borderId="17" xfId="0" applyFont="1" applyFill="1" applyBorder="1" applyAlignment="1" quotePrefix="1">
      <alignment horizontal="center"/>
    </xf>
    <xf numFmtId="0" fontId="67" fillId="33" borderId="17" xfId="0" applyFont="1" applyFill="1" applyBorder="1" applyAlignment="1">
      <alignment horizontal="center"/>
    </xf>
    <xf numFmtId="0" fontId="5" fillId="33" borderId="21" xfId="0" applyFont="1" applyFill="1" applyBorder="1" applyAlignment="1" applyProtection="1">
      <alignment horizontal="right"/>
      <protection/>
    </xf>
    <xf numFmtId="0" fontId="1" fillId="33" borderId="15" xfId="0" applyFont="1" applyFill="1" applyBorder="1" applyAlignment="1" applyProtection="1">
      <alignment/>
      <protection/>
    </xf>
    <xf numFmtId="0" fontId="1" fillId="33" borderId="10" xfId="0" applyFont="1" applyFill="1" applyBorder="1" applyAlignment="1" applyProtection="1">
      <alignment/>
      <protection/>
    </xf>
    <xf numFmtId="0" fontId="6" fillId="33"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protection locked="0"/>
    </xf>
    <xf numFmtId="2" fontId="0" fillId="34" borderId="21" xfId="0" applyNumberFormat="1" applyFill="1" applyBorder="1" applyAlignment="1" applyProtection="1">
      <alignment horizontal="center"/>
      <protection/>
    </xf>
    <xf numFmtId="1" fontId="0" fillId="34" borderId="21" xfId="0" applyNumberFormat="1" applyFill="1" applyBorder="1" applyAlignment="1" applyProtection="1">
      <alignment horizontal="center"/>
      <protection/>
    </xf>
    <xf numFmtId="0" fontId="6" fillId="34" borderId="21" xfId="0" applyFont="1" applyFill="1" applyBorder="1" applyAlignment="1" applyProtection="1" quotePrefix="1">
      <alignment horizontal="center"/>
      <protection locked="0"/>
    </xf>
    <xf numFmtId="2" fontId="6" fillId="33" borderId="21" xfId="0" applyNumberFormat="1" applyFont="1" applyFill="1" applyBorder="1" applyAlignment="1" applyProtection="1">
      <alignment horizontal="center"/>
      <protection/>
    </xf>
    <xf numFmtId="2" fontId="0" fillId="34" borderId="21" xfId="0" applyNumberFormat="1" applyFont="1" applyFill="1" applyBorder="1" applyAlignment="1" applyProtection="1">
      <alignment horizontal="center"/>
      <protection locked="0"/>
    </xf>
    <xf numFmtId="0" fontId="1" fillId="34" borderId="21" xfId="0" applyFont="1" applyFill="1" applyBorder="1" applyAlignment="1" applyProtection="1">
      <alignment horizontal="center" vertical="center"/>
      <protection locked="0"/>
    </xf>
    <xf numFmtId="0" fontId="1" fillId="34" borderId="17" xfId="0" applyFont="1" applyFill="1" applyBorder="1" applyAlignment="1" applyProtection="1">
      <alignment horizontal="center" vertical="center"/>
      <protection locked="0"/>
    </xf>
    <xf numFmtId="192" fontId="1" fillId="34" borderId="10" xfId="0" applyNumberFormat="1" applyFont="1" applyFill="1" applyBorder="1" applyAlignment="1" applyProtection="1">
      <alignment horizontal="center" vertical="center"/>
      <protection locked="0"/>
    </xf>
    <xf numFmtId="0" fontId="1" fillId="34" borderId="10" xfId="0" applyFont="1" applyFill="1" applyBorder="1" applyAlignment="1" applyProtection="1">
      <alignment horizontal="center" vertical="center"/>
      <protection locked="0"/>
    </xf>
    <xf numFmtId="192" fontId="1" fillId="34" borderId="21" xfId="0" applyNumberFormat="1"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192" fontId="1" fillId="34" borderId="19" xfId="0" applyNumberFormat="1" applyFont="1" applyFill="1" applyBorder="1" applyAlignment="1" applyProtection="1">
      <alignment horizontal="center" vertical="center"/>
      <protection locked="0"/>
    </xf>
    <xf numFmtId="192" fontId="1" fillId="34" borderId="17" xfId="0" applyNumberFormat="1"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4" borderId="20" xfId="0" applyFont="1" applyFill="1" applyBorder="1" applyAlignment="1" applyProtection="1">
      <alignment horizontal="center" vertical="center"/>
      <protection locked="0"/>
    </xf>
    <xf numFmtId="192" fontId="1" fillId="34" borderId="22" xfId="0" applyNumberFormat="1" applyFont="1" applyFill="1" applyBorder="1" applyAlignment="1" applyProtection="1">
      <alignment horizontal="center" vertical="center"/>
      <protection locked="0"/>
    </xf>
    <xf numFmtId="0" fontId="1" fillId="34" borderId="22"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2" fontId="1" fillId="34" borderId="22" xfId="0" applyNumberFormat="1" applyFont="1"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192" fontId="1" fillId="34" borderId="20" xfId="0" applyNumberFormat="1" applyFont="1" applyFill="1" applyBorder="1" applyAlignment="1" applyProtection="1">
      <alignment horizontal="center" vertical="center"/>
      <protection locked="0"/>
    </xf>
    <xf numFmtId="0" fontId="1" fillId="33" borderId="17" xfId="0" applyFont="1" applyFill="1" applyBorder="1" applyAlignment="1" applyProtection="1">
      <alignment horizontal="center" vertical="center"/>
      <protection/>
    </xf>
    <xf numFmtId="2" fontId="1" fillId="34" borderId="20" xfId="0" applyNumberFormat="1" applyFont="1" applyFill="1" applyBorder="1" applyAlignment="1" applyProtection="1">
      <alignment horizontal="center" vertical="center"/>
      <protection locked="0"/>
    </xf>
    <xf numFmtId="0" fontId="51" fillId="34" borderId="21" xfId="0" applyFont="1" applyFill="1" applyBorder="1" applyAlignment="1" applyProtection="1">
      <alignment horizontal="center" vertical="center"/>
      <protection locked="0"/>
    </xf>
    <xf numFmtId="0" fontId="51" fillId="34" borderId="17" xfId="0" applyFont="1" applyFill="1" applyBorder="1" applyAlignment="1" applyProtection="1">
      <alignment horizontal="center" vertical="center"/>
      <protection locked="0"/>
    </xf>
    <xf numFmtId="2" fontId="1" fillId="34" borderId="10" xfId="0" applyNumberFormat="1" applyFont="1" applyFill="1" applyBorder="1" applyAlignment="1" applyProtection="1">
      <alignment horizontal="center" vertical="center"/>
      <protection locked="0"/>
    </xf>
    <xf numFmtId="1" fontId="6" fillId="34" borderId="21" xfId="0" applyNumberFormat="1" applyFont="1" applyFill="1" applyBorder="1" applyAlignment="1" applyProtection="1">
      <alignment horizontal="center"/>
      <protection locked="0"/>
    </xf>
    <xf numFmtId="1" fontId="6" fillId="34" borderId="21" xfId="0" applyNumberFormat="1" applyFont="1" applyFill="1" applyBorder="1" applyAlignment="1" applyProtection="1" quotePrefix="1">
      <alignment horizontal="center"/>
      <protection locked="0"/>
    </xf>
    <xf numFmtId="0" fontId="57" fillId="33" borderId="0" xfId="0" applyFont="1" applyFill="1" applyAlignment="1" applyProtection="1">
      <alignment/>
      <protection/>
    </xf>
    <xf numFmtId="0" fontId="68" fillId="33" borderId="0" xfId="0" applyFont="1" applyFill="1" applyAlignment="1" applyProtection="1">
      <alignment/>
      <protection/>
    </xf>
    <xf numFmtId="0" fontId="69" fillId="33" borderId="22" xfId="0" applyFont="1" applyFill="1" applyBorder="1" applyAlignment="1" applyProtection="1">
      <alignment horizontal="center" vertical="top" wrapText="1"/>
      <protection/>
    </xf>
    <xf numFmtId="0" fontId="58" fillId="33" borderId="0" xfId="0" applyFont="1" applyFill="1" applyBorder="1" applyAlignment="1">
      <alignment horizontal="left" wrapText="1"/>
    </xf>
    <xf numFmtId="0" fontId="0" fillId="34" borderId="21" xfId="0" applyFill="1" applyBorder="1" applyAlignment="1" applyProtection="1">
      <alignment horizontal="left" wrapText="1"/>
      <protection locked="0"/>
    </xf>
    <xf numFmtId="0" fontId="59" fillId="36" borderId="15" xfId="0" applyFont="1" applyFill="1" applyBorder="1" applyAlignment="1">
      <alignment horizontal="center"/>
    </xf>
    <xf numFmtId="0" fontId="57" fillId="36" borderId="16" xfId="0" applyFont="1" applyFill="1" applyBorder="1" applyAlignment="1">
      <alignment horizontal="center"/>
    </xf>
    <xf numFmtId="0" fontId="57" fillId="36" borderId="10" xfId="0" applyFont="1" applyFill="1" applyBorder="1" applyAlignment="1">
      <alignment horizontal="center"/>
    </xf>
    <xf numFmtId="0" fontId="10" fillId="33" borderId="15" xfId="0" applyFont="1" applyFill="1" applyBorder="1" applyAlignment="1">
      <alignment horizontal="center"/>
    </xf>
    <xf numFmtId="0" fontId="10" fillId="33" borderId="10" xfId="0" applyFont="1" applyFill="1" applyBorder="1" applyAlignment="1">
      <alignment horizontal="center"/>
    </xf>
    <xf numFmtId="0" fontId="10" fillId="33" borderId="15" xfId="0" applyFont="1" applyFill="1" applyBorder="1" applyAlignment="1">
      <alignment horizontal="center" wrapText="1"/>
    </xf>
    <xf numFmtId="0" fontId="10" fillId="33" borderId="10" xfId="0" applyFont="1" applyFill="1" applyBorder="1" applyAlignment="1">
      <alignment horizontal="center" wrapText="1"/>
    </xf>
    <xf numFmtId="0" fontId="10" fillId="33" borderId="15" xfId="0" applyFont="1" applyFill="1" applyBorder="1" applyAlignment="1">
      <alignment/>
    </xf>
    <xf numFmtId="0" fontId="10" fillId="33" borderId="16" xfId="0" applyFont="1" applyFill="1" applyBorder="1" applyAlignment="1">
      <alignment/>
    </xf>
    <xf numFmtId="0" fontId="10" fillId="33" borderId="10" xfId="0" applyFont="1" applyFill="1" applyBorder="1" applyAlignment="1">
      <alignment/>
    </xf>
    <xf numFmtId="0" fontId="0" fillId="35" borderId="0" xfId="0" applyFill="1" applyAlignment="1">
      <alignment vertical="center" wrapText="1"/>
    </xf>
    <xf numFmtId="0" fontId="57" fillId="36" borderId="0" xfId="0" applyFont="1" applyFill="1" applyAlignment="1">
      <alignment horizontal="left" vertical="center" wrapText="1"/>
    </xf>
    <xf numFmtId="0" fontId="32" fillId="33" borderId="21" xfId="0" applyFont="1" applyFill="1" applyBorder="1" applyAlignment="1" applyProtection="1">
      <alignment vertical="top" wrapText="1"/>
      <protection/>
    </xf>
    <xf numFmtId="0" fontId="56" fillId="35" borderId="21" xfId="0" applyFont="1" applyFill="1" applyBorder="1" applyAlignment="1" applyProtection="1">
      <alignment vertical="top" wrapText="1"/>
      <protection locked="0"/>
    </xf>
    <xf numFmtId="0" fontId="48" fillId="33" borderId="0" xfId="0" applyFont="1" applyFill="1" applyAlignment="1" applyProtection="1">
      <alignment horizontal="left"/>
      <protection/>
    </xf>
    <xf numFmtId="0" fontId="49" fillId="33" borderId="0" xfId="0" applyFont="1" applyFill="1" applyAlignment="1" applyProtection="1">
      <alignment horizontal="left"/>
      <protection/>
    </xf>
    <xf numFmtId="0" fontId="0" fillId="33" borderId="0" xfId="0" applyFont="1" applyFill="1" applyAlignment="1" applyProtection="1">
      <alignment horizontal="left"/>
      <protection/>
    </xf>
    <xf numFmtId="0" fontId="37" fillId="33" borderId="0" xfId="0" applyFont="1" applyFill="1" applyAlignment="1" applyProtection="1">
      <alignment wrapText="1"/>
      <protection/>
    </xf>
    <xf numFmtId="0" fontId="11" fillId="33" borderId="0" xfId="0" applyFont="1" applyFill="1" applyAlignment="1" applyProtection="1">
      <alignment horizontal="left"/>
      <protection/>
    </xf>
    <xf numFmtId="0" fontId="18" fillId="33" borderId="0" xfId="0" applyFont="1" applyFill="1" applyAlignment="1" applyProtection="1">
      <alignment horizontal="left"/>
      <protection/>
    </xf>
    <xf numFmtId="0" fontId="0" fillId="33" borderId="0" xfId="0" applyFill="1" applyBorder="1" applyAlignment="1" applyProtection="1">
      <alignment vertical="top" wrapText="1"/>
      <protection/>
    </xf>
    <xf numFmtId="0" fontId="6" fillId="33" borderId="11" xfId="0" applyFont="1" applyFill="1" applyBorder="1" applyAlignment="1" applyProtection="1">
      <alignment horizontal="center"/>
      <protection/>
    </xf>
    <xf numFmtId="0" fontId="10" fillId="33" borderId="21" xfId="0" applyFont="1" applyFill="1" applyBorder="1" applyAlignment="1" applyProtection="1">
      <alignment/>
      <protection/>
    </xf>
    <xf numFmtId="0" fontId="6" fillId="33" borderId="23"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0" fillId="35" borderId="12" xfId="0" applyNumberFormat="1" applyFont="1" applyFill="1" applyBorder="1" applyAlignment="1" applyProtection="1">
      <alignment vertical="top" wrapText="1"/>
      <protection locked="0"/>
    </xf>
    <xf numFmtId="0" fontId="0" fillId="0" borderId="13" xfId="0" applyBorder="1" applyAlignment="1">
      <alignment/>
    </xf>
    <xf numFmtId="0" fontId="0" fillId="0" borderId="14"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7" fillId="33" borderId="0" xfId="0" applyFont="1" applyFill="1" applyBorder="1" applyAlignment="1" applyProtection="1">
      <alignment vertical="top" wrapText="1"/>
      <protection/>
    </xf>
    <xf numFmtId="0" fontId="6" fillId="33" borderId="12" xfId="0" applyFont="1" applyFill="1" applyBorder="1" applyAlignment="1" applyProtection="1">
      <alignment horizontal="center"/>
      <protection/>
    </xf>
    <xf numFmtId="0" fontId="6" fillId="33" borderId="14" xfId="0" applyFont="1" applyFill="1" applyBorder="1" applyAlignment="1" applyProtection="1">
      <alignment horizontal="center"/>
      <protection/>
    </xf>
    <xf numFmtId="0" fontId="60" fillId="34" borderId="23" xfId="0" applyFont="1" applyFill="1" applyBorder="1" applyAlignment="1" applyProtection="1">
      <alignment vertical="center" wrapText="1"/>
      <protection locked="0"/>
    </xf>
    <xf numFmtId="0" fontId="60" fillId="34" borderId="24" xfId="0" applyFont="1" applyFill="1" applyBorder="1" applyAlignment="1" applyProtection="1">
      <alignment vertical="center" wrapText="1"/>
      <protection locked="0"/>
    </xf>
    <xf numFmtId="0" fontId="60" fillId="34" borderId="22" xfId="0" applyFont="1" applyFill="1" applyBorder="1" applyAlignment="1" applyProtection="1">
      <alignment vertical="center" wrapText="1"/>
      <protection locked="0"/>
    </xf>
    <xf numFmtId="0" fontId="6" fillId="33" borderId="12" xfId="0" applyFont="1" applyFill="1" applyBorder="1" applyAlignment="1" applyProtection="1">
      <alignment wrapText="1"/>
      <protection/>
    </xf>
    <xf numFmtId="0" fontId="6" fillId="33" borderId="13" xfId="0" applyFont="1" applyFill="1" applyBorder="1" applyAlignment="1" applyProtection="1">
      <alignment wrapText="1"/>
      <protection/>
    </xf>
    <xf numFmtId="0" fontId="6" fillId="33" borderId="14" xfId="0" applyFont="1" applyFill="1" applyBorder="1" applyAlignment="1" applyProtection="1">
      <alignment wrapText="1"/>
      <protection/>
    </xf>
    <xf numFmtId="0" fontId="44" fillId="34" borderId="12" xfId="0" applyFont="1" applyFill="1" applyBorder="1" applyAlignment="1" applyProtection="1">
      <alignment vertical="top" wrapText="1"/>
      <protection locked="0"/>
    </xf>
    <xf numFmtId="0" fontId="44" fillId="34" borderId="13" xfId="0" applyFont="1" applyFill="1" applyBorder="1" applyAlignment="1" applyProtection="1">
      <alignment vertical="top" wrapText="1"/>
      <protection locked="0"/>
    </xf>
    <xf numFmtId="0" fontId="44" fillId="34" borderId="14" xfId="0" applyFont="1" applyFill="1" applyBorder="1" applyAlignment="1" applyProtection="1">
      <alignment vertical="top" wrapText="1"/>
      <protection locked="0"/>
    </xf>
    <xf numFmtId="0" fontId="44" fillId="34" borderId="18" xfId="0" applyFont="1" applyFill="1" applyBorder="1" applyAlignment="1" applyProtection="1">
      <alignment vertical="top" wrapText="1"/>
      <protection locked="0"/>
    </xf>
    <xf numFmtId="0" fontId="44" fillId="34" borderId="0" xfId="0" applyFont="1" applyFill="1" applyBorder="1" applyAlignment="1" applyProtection="1">
      <alignment vertical="top" wrapText="1"/>
      <protection locked="0"/>
    </xf>
    <xf numFmtId="0" fontId="44" fillId="34" borderId="19" xfId="0" applyFont="1" applyFill="1" applyBorder="1" applyAlignment="1" applyProtection="1">
      <alignment vertical="top" wrapText="1"/>
      <protection locked="0"/>
    </xf>
    <xf numFmtId="0" fontId="28" fillId="33" borderId="15" xfId="0" applyFont="1" applyFill="1" applyBorder="1" applyAlignment="1" applyProtection="1">
      <alignment vertical="top" wrapText="1"/>
      <protection/>
    </xf>
    <xf numFmtId="0" fontId="28" fillId="33" borderId="16" xfId="0" applyFont="1" applyFill="1" applyBorder="1" applyAlignment="1" applyProtection="1">
      <alignment vertical="top" wrapText="1"/>
      <protection/>
    </xf>
    <xf numFmtId="0" fontId="28" fillId="33" borderId="10" xfId="0" applyFont="1" applyFill="1" applyBorder="1" applyAlignment="1" applyProtection="1">
      <alignment vertical="top" wrapText="1"/>
      <protection/>
    </xf>
    <xf numFmtId="0" fontId="27" fillId="33" borderId="11" xfId="0" applyFont="1" applyFill="1" applyBorder="1" applyAlignment="1" applyProtection="1">
      <alignment vertical="top" wrapText="1"/>
      <protection/>
    </xf>
    <xf numFmtId="0" fontId="27" fillId="33" borderId="20" xfId="0" applyFont="1" applyFill="1" applyBorder="1" applyAlignment="1" applyProtection="1">
      <alignment vertical="top" wrapText="1"/>
      <protection/>
    </xf>
    <xf numFmtId="0" fontId="32" fillId="33" borderId="15" xfId="0" applyFont="1" applyFill="1" applyBorder="1" applyAlignment="1" applyProtection="1">
      <alignment horizontal="center" vertical="top" wrapText="1"/>
      <protection/>
    </xf>
    <xf numFmtId="0" fontId="32" fillId="33" borderId="10" xfId="0" applyFont="1" applyFill="1" applyBorder="1" applyAlignment="1" applyProtection="1">
      <alignment horizontal="center" vertical="top" wrapText="1"/>
      <protection/>
    </xf>
    <xf numFmtId="0" fontId="32" fillId="33" borderId="16" xfId="0" applyFont="1" applyFill="1" applyBorder="1" applyAlignment="1" applyProtection="1">
      <alignment horizontal="center" vertical="top" wrapText="1"/>
      <protection/>
    </xf>
    <xf numFmtId="0" fontId="32" fillId="33" borderId="15" xfId="0" applyFont="1" applyFill="1" applyBorder="1" applyAlignment="1" applyProtection="1">
      <alignment horizontal="center" wrapText="1"/>
      <protection/>
    </xf>
    <xf numFmtId="0" fontId="32" fillId="33" borderId="16" xfId="0" applyFont="1" applyFill="1" applyBorder="1" applyAlignment="1" applyProtection="1">
      <alignment horizontal="center" wrapText="1"/>
      <protection/>
    </xf>
    <xf numFmtId="0" fontId="32" fillId="33" borderId="10" xfId="0" applyFont="1" applyFill="1" applyBorder="1" applyAlignment="1" applyProtection="1">
      <alignment horizontal="center" wrapText="1"/>
      <protection/>
    </xf>
    <xf numFmtId="0" fontId="44" fillId="34" borderId="23" xfId="0" applyFont="1" applyFill="1" applyBorder="1" applyAlignment="1" applyProtection="1">
      <alignment vertical="top" wrapText="1"/>
      <protection locked="0"/>
    </xf>
    <xf numFmtId="0" fontId="44" fillId="34" borderId="24" xfId="0" applyFont="1" applyFill="1" applyBorder="1" applyAlignment="1" applyProtection="1">
      <alignment vertical="top" wrapText="1"/>
      <protection locked="0"/>
    </xf>
    <xf numFmtId="0" fontId="44" fillId="34" borderId="22" xfId="0" applyFont="1" applyFill="1" applyBorder="1" applyAlignment="1" applyProtection="1">
      <alignment vertical="top" wrapText="1"/>
      <protection locked="0"/>
    </xf>
    <xf numFmtId="0" fontId="35" fillId="33" borderId="0" xfId="0" applyFont="1" applyFill="1" applyAlignment="1" applyProtection="1">
      <alignment wrapText="1"/>
      <protection/>
    </xf>
    <xf numFmtId="0" fontId="36" fillId="33" borderId="0" xfId="0" applyFont="1" applyFill="1" applyAlignment="1" applyProtection="1">
      <alignment wrapText="1"/>
      <protection/>
    </xf>
    <xf numFmtId="0" fontId="27" fillId="33" borderId="0" xfId="0" applyFont="1" applyFill="1" applyAlignment="1" applyProtection="1">
      <alignment wrapText="1"/>
      <protection/>
    </xf>
    <xf numFmtId="0" fontId="34" fillId="33" borderId="15" xfId="0" applyFont="1" applyFill="1" applyBorder="1" applyAlignment="1" applyProtection="1">
      <alignment vertical="top" wrapText="1"/>
      <protection/>
    </xf>
    <xf numFmtId="0" fontId="34" fillId="33" borderId="16" xfId="0" applyFont="1" applyFill="1" applyBorder="1" applyAlignment="1" applyProtection="1">
      <alignment vertical="top" wrapText="1"/>
      <protection/>
    </xf>
    <xf numFmtId="0" fontId="34" fillId="33" borderId="10" xfId="0" applyFont="1" applyFill="1" applyBorder="1" applyAlignment="1" applyProtection="1">
      <alignment vertical="top" wrapText="1"/>
      <protection/>
    </xf>
    <xf numFmtId="0" fontId="27" fillId="35" borderId="12" xfId="0" applyFont="1" applyFill="1" applyBorder="1" applyAlignment="1" applyProtection="1">
      <alignment vertical="top" wrapText="1"/>
      <protection locked="0"/>
    </xf>
    <xf numFmtId="0" fontId="35" fillId="35" borderId="13" xfId="0" applyFont="1" applyFill="1" applyBorder="1" applyAlignment="1" applyProtection="1">
      <alignment vertical="top" wrapText="1"/>
      <protection locked="0"/>
    </xf>
    <xf numFmtId="0" fontId="35" fillId="35" borderId="14" xfId="0" applyFont="1" applyFill="1" applyBorder="1" applyAlignment="1" applyProtection="1">
      <alignment vertical="top" wrapText="1"/>
      <protection locked="0"/>
    </xf>
    <xf numFmtId="0" fontId="35" fillId="35" borderId="18" xfId="0" applyFont="1" applyFill="1" applyBorder="1" applyAlignment="1" applyProtection="1">
      <alignment vertical="top" wrapText="1"/>
      <protection locked="0"/>
    </xf>
    <xf numFmtId="0" fontId="35" fillId="35" borderId="0" xfId="0" applyFont="1" applyFill="1" applyBorder="1" applyAlignment="1" applyProtection="1">
      <alignment vertical="top" wrapText="1"/>
      <protection locked="0"/>
    </xf>
    <xf numFmtId="0" fontId="35" fillId="35" borderId="19" xfId="0" applyFont="1" applyFill="1" applyBorder="1" applyAlignment="1" applyProtection="1">
      <alignment vertical="top" wrapText="1"/>
      <protection locked="0"/>
    </xf>
    <xf numFmtId="0" fontId="35" fillId="35" borderId="23" xfId="0" applyFont="1" applyFill="1" applyBorder="1" applyAlignment="1" applyProtection="1">
      <alignment vertical="top" wrapText="1"/>
      <protection locked="0"/>
    </xf>
    <xf numFmtId="0" fontId="35" fillId="35" borderId="24" xfId="0" applyFont="1" applyFill="1" applyBorder="1" applyAlignment="1" applyProtection="1">
      <alignment vertical="top" wrapText="1"/>
      <protection locked="0"/>
    </xf>
    <xf numFmtId="0" fontId="35" fillId="35" borderId="22" xfId="0" applyFont="1" applyFill="1" applyBorder="1" applyAlignment="1" applyProtection="1">
      <alignment vertical="top" wrapText="1"/>
      <protection locked="0"/>
    </xf>
    <xf numFmtId="0" fontId="34" fillId="33" borderId="12" xfId="0" applyFont="1" applyFill="1" applyBorder="1" applyAlignment="1" applyProtection="1">
      <alignment vertical="top" wrapText="1"/>
      <protection/>
    </xf>
    <xf numFmtId="0" fontId="34" fillId="33" borderId="13" xfId="0" applyFont="1" applyFill="1" applyBorder="1" applyAlignment="1" applyProtection="1">
      <alignment vertical="top" wrapText="1"/>
      <protection/>
    </xf>
    <xf numFmtId="0" fontId="34" fillId="33" borderId="14" xfId="0" applyFont="1" applyFill="1" applyBorder="1" applyAlignment="1" applyProtection="1">
      <alignment vertical="top" wrapText="1"/>
      <protection/>
    </xf>
    <xf numFmtId="0" fontId="34" fillId="33" borderId="23" xfId="0" applyFont="1" applyFill="1" applyBorder="1" applyAlignment="1" applyProtection="1">
      <alignment vertical="top" wrapText="1"/>
      <protection/>
    </xf>
    <xf numFmtId="0" fontId="34" fillId="33" borderId="24" xfId="0" applyFont="1" applyFill="1" applyBorder="1" applyAlignment="1" applyProtection="1">
      <alignment vertical="top" wrapText="1"/>
      <protection/>
    </xf>
    <xf numFmtId="0" fontId="34" fillId="33" borderId="22" xfId="0" applyFont="1" applyFill="1" applyBorder="1" applyAlignment="1" applyProtection="1">
      <alignment vertical="top" wrapText="1"/>
      <protection/>
    </xf>
    <xf numFmtId="0" fontId="40" fillId="35" borderId="13" xfId="0" applyFont="1" applyFill="1" applyBorder="1" applyAlignment="1" applyProtection="1">
      <alignment vertical="top" wrapText="1"/>
      <protection locked="0"/>
    </xf>
    <xf numFmtId="0" fontId="40" fillId="35" borderId="14" xfId="0" applyFont="1" applyFill="1" applyBorder="1" applyAlignment="1" applyProtection="1">
      <alignment vertical="top" wrapText="1"/>
      <protection locked="0"/>
    </xf>
    <xf numFmtId="0" fontId="40" fillId="35" borderId="18" xfId="0" applyFont="1" applyFill="1" applyBorder="1" applyAlignment="1" applyProtection="1">
      <alignment vertical="top" wrapText="1"/>
      <protection locked="0"/>
    </xf>
    <xf numFmtId="0" fontId="40" fillId="35" borderId="0" xfId="0" applyFont="1" applyFill="1" applyBorder="1" applyAlignment="1" applyProtection="1">
      <alignment vertical="top" wrapText="1"/>
      <protection locked="0"/>
    </xf>
    <xf numFmtId="0" fontId="40" fillId="35" borderId="19" xfId="0" applyFont="1" applyFill="1" applyBorder="1" applyAlignment="1" applyProtection="1">
      <alignment vertical="top" wrapText="1"/>
      <protection locked="0"/>
    </xf>
    <xf numFmtId="0" fontId="40" fillId="35" borderId="23" xfId="0" applyFont="1" applyFill="1" applyBorder="1" applyAlignment="1" applyProtection="1">
      <alignment vertical="top" wrapText="1"/>
      <protection locked="0"/>
    </xf>
    <xf numFmtId="0" fontId="40" fillId="35" borderId="24" xfId="0" applyFont="1" applyFill="1" applyBorder="1" applyAlignment="1" applyProtection="1">
      <alignment vertical="top" wrapText="1"/>
      <protection locked="0"/>
    </xf>
    <xf numFmtId="0" fontId="40" fillId="35" borderId="22" xfId="0" applyFont="1" applyFill="1" applyBorder="1" applyAlignment="1" applyProtection="1">
      <alignment vertical="top" wrapText="1"/>
      <protection locked="0"/>
    </xf>
    <xf numFmtId="0" fontId="6" fillId="33" borderId="11" xfId="0"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21" fillId="33" borderId="11" xfId="0" applyFont="1" applyFill="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21" fillId="33" borderId="20" xfId="0" applyFont="1" applyFill="1" applyBorder="1" applyAlignment="1" applyProtection="1">
      <alignment horizontal="center" vertical="center" wrapText="1"/>
      <protection/>
    </xf>
    <xf numFmtId="0" fontId="6" fillId="33" borderId="15" xfId="0" applyFont="1" applyFill="1" applyBorder="1" applyAlignment="1" applyProtection="1">
      <alignment wrapText="1"/>
      <protection/>
    </xf>
    <xf numFmtId="0" fontId="6" fillId="33" borderId="16" xfId="0" applyFont="1" applyFill="1" applyBorder="1" applyAlignment="1" applyProtection="1">
      <alignment wrapText="1"/>
      <protection/>
    </xf>
    <xf numFmtId="0" fontId="6" fillId="33" borderId="10" xfId="0" applyFont="1" applyFill="1" applyBorder="1" applyAlignment="1" applyProtection="1">
      <alignment wrapText="1"/>
      <protection/>
    </xf>
    <xf numFmtId="0" fontId="0" fillId="35" borderId="15" xfId="0" applyFill="1" applyBorder="1" applyAlignment="1" applyProtection="1">
      <alignment wrapText="1"/>
      <protection locked="0"/>
    </xf>
    <xf numFmtId="0" fontId="0" fillId="35" borderId="16" xfId="0" applyFill="1" applyBorder="1" applyAlignment="1" applyProtection="1">
      <alignment wrapText="1"/>
      <protection locked="0"/>
    </xf>
    <xf numFmtId="0" fontId="0" fillId="35" borderId="10" xfId="0" applyFill="1" applyBorder="1" applyAlignment="1" applyProtection="1">
      <alignment wrapText="1"/>
      <protection locked="0"/>
    </xf>
    <xf numFmtId="0" fontId="6" fillId="33" borderId="17"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0" fillId="0" borderId="16" xfId="0" applyBorder="1" applyAlignment="1">
      <alignment wrapText="1"/>
    </xf>
    <xf numFmtId="0" fontId="0" fillId="0" borderId="10" xfId="0" applyBorder="1" applyAlignment="1">
      <alignment wrapText="1"/>
    </xf>
    <xf numFmtId="0" fontId="0" fillId="35" borderId="15" xfId="0" applyFill="1" applyBorder="1" applyAlignment="1" applyProtection="1">
      <alignment vertical="center" wrapText="1"/>
      <protection locked="0"/>
    </xf>
    <xf numFmtId="0" fontId="0" fillId="35" borderId="16" xfId="0" applyFill="1" applyBorder="1" applyAlignment="1" applyProtection="1">
      <alignment vertical="center" wrapText="1"/>
      <protection locked="0"/>
    </xf>
    <xf numFmtId="0" fontId="0" fillId="0" borderId="16" xfId="0"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xf>
    <xf numFmtId="0" fontId="0" fillId="0" borderId="10" xfId="0" applyBorder="1" applyAlignment="1">
      <alignment vertical="center"/>
    </xf>
    <xf numFmtId="0" fontId="32" fillId="33" borderId="15" xfId="0" applyFont="1" applyFill="1" applyBorder="1" applyAlignment="1">
      <alignment horizontal="center" vertical="top" wrapText="1"/>
    </xf>
    <xf numFmtId="0" fontId="32" fillId="33" borderId="16" xfId="0" applyFont="1" applyFill="1" applyBorder="1" applyAlignment="1">
      <alignment horizontal="center" vertical="top" wrapText="1"/>
    </xf>
    <xf numFmtId="0" fontId="32" fillId="33" borderId="10" xfId="0" applyFont="1" applyFill="1" applyBorder="1" applyAlignment="1">
      <alignment horizontal="center" vertical="top" wrapText="1"/>
    </xf>
    <xf numFmtId="0" fontId="32" fillId="33" borderId="24" xfId="0" applyFont="1" applyFill="1" applyBorder="1" applyAlignment="1">
      <alignment vertical="top" wrapText="1"/>
    </xf>
    <xf numFmtId="0" fontId="61" fillId="35" borderId="12" xfId="0" applyFont="1" applyFill="1" applyBorder="1" applyAlignment="1" applyProtection="1">
      <alignment vertical="top" wrapText="1"/>
      <protection locked="0"/>
    </xf>
    <xf numFmtId="0" fontId="61" fillId="35" borderId="13" xfId="0" applyFont="1" applyFill="1" applyBorder="1" applyAlignment="1" applyProtection="1">
      <alignment vertical="top" wrapText="1"/>
      <protection locked="0"/>
    </xf>
    <xf numFmtId="0" fontId="61" fillId="35" borderId="14" xfId="0" applyFont="1" applyFill="1" applyBorder="1" applyAlignment="1" applyProtection="1">
      <alignment vertical="top" wrapText="1"/>
      <protection locked="0"/>
    </xf>
    <xf numFmtId="0" fontId="61" fillId="35" borderId="23" xfId="0" applyFont="1" applyFill="1" applyBorder="1" applyAlignment="1" applyProtection="1">
      <alignment vertical="top" wrapText="1"/>
      <protection locked="0"/>
    </xf>
    <xf numFmtId="0" fontId="61" fillId="35" borderId="24" xfId="0" applyFont="1" applyFill="1" applyBorder="1" applyAlignment="1" applyProtection="1">
      <alignment vertical="top" wrapText="1"/>
      <protection locked="0"/>
    </xf>
    <xf numFmtId="0" fontId="61" fillId="35" borderId="22" xfId="0" applyFont="1" applyFill="1" applyBorder="1" applyAlignment="1" applyProtection="1">
      <alignment vertical="top" wrapText="1"/>
      <protection locked="0"/>
    </xf>
    <xf numFmtId="0" fontId="38" fillId="33" borderId="15" xfId="0" applyFont="1" applyFill="1" applyBorder="1" applyAlignment="1">
      <alignment vertical="top" wrapText="1"/>
    </xf>
    <xf numFmtId="0" fontId="38" fillId="33" borderId="10" xfId="0" applyFont="1" applyFill="1" applyBorder="1" applyAlignment="1">
      <alignment vertical="top" wrapText="1"/>
    </xf>
    <xf numFmtId="0" fontId="7" fillId="33" borderId="0" xfId="0" applyFont="1" applyFill="1" applyAlignment="1">
      <alignment vertical="top" wrapText="1"/>
    </xf>
    <xf numFmtId="0" fontId="42" fillId="33" borderId="12" xfId="0" applyFont="1" applyFill="1" applyBorder="1" applyAlignment="1">
      <alignment horizontal="center" vertical="top" wrapText="1"/>
    </xf>
    <xf numFmtId="0" fontId="42" fillId="33" borderId="13" xfId="0" applyFont="1" applyFill="1" applyBorder="1" applyAlignment="1">
      <alignment horizontal="center" vertical="top" wrapText="1"/>
    </xf>
    <xf numFmtId="0" fontId="42" fillId="33" borderId="14" xfId="0" applyFont="1" applyFill="1" applyBorder="1" applyAlignment="1">
      <alignment horizontal="center" vertical="top" wrapText="1"/>
    </xf>
    <xf numFmtId="0" fontId="42" fillId="33" borderId="23" xfId="0" applyFont="1" applyFill="1" applyBorder="1" applyAlignment="1">
      <alignment horizontal="center" vertical="top" wrapText="1"/>
    </xf>
    <xf numFmtId="0" fontId="42" fillId="33" borderId="24" xfId="0" applyFont="1" applyFill="1" applyBorder="1" applyAlignment="1">
      <alignment horizontal="center" vertical="top" wrapText="1"/>
    </xf>
    <xf numFmtId="0" fontId="42" fillId="33" borderId="22" xfId="0" applyFont="1" applyFill="1" applyBorder="1" applyAlignment="1">
      <alignment horizontal="center" vertical="top" wrapText="1"/>
    </xf>
    <xf numFmtId="0" fontId="32" fillId="33" borderId="12" xfId="0" applyFont="1" applyFill="1" applyBorder="1" applyAlignment="1">
      <alignment vertical="top" wrapText="1"/>
    </xf>
    <xf numFmtId="0" fontId="32" fillId="33" borderId="14" xfId="0" applyFont="1" applyFill="1" applyBorder="1" applyAlignment="1">
      <alignment vertical="top" wrapText="1"/>
    </xf>
    <xf numFmtId="0" fontId="32" fillId="33" borderId="23" xfId="0" applyFont="1" applyFill="1" applyBorder="1" applyAlignment="1">
      <alignment vertical="top" wrapText="1"/>
    </xf>
    <xf numFmtId="0" fontId="32" fillId="33" borderId="22" xfId="0" applyFont="1" applyFill="1" applyBorder="1" applyAlignment="1">
      <alignment vertical="top" wrapText="1"/>
    </xf>
    <xf numFmtId="0" fontId="32" fillId="33" borderId="11" xfId="0" applyFont="1" applyFill="1" applyBorder="1" applyAlignment="1">
      <alignment horizontal="center" vertical="top" wrapText="1"/>
    </xf>
    <xf numFmtId="0" fontId="32" fillId="33" borderId="20" xfId="0" applyFont="1" applyFill="1" applyBorder="1" applyAlignment="1">
      <alignment horizontal="center" vertical="top" wrapText="1"/>
    </xf>
    <xf numFmtId="0" fontId="0" fillId="33" borderId="13" xfId="0" applyFill="1" applyBorder="1" applyAlignment="1">
      <alignment horizontal="left" vertical="center" wrapText="1"/>
    </xf>
    <xf numFmtId="0" fontId="0" fillId="33" borderId="13" xfId="0" applyFill="1" applyBorder="1" applyAlignment="1">
      <alignment horizontal="left" vertical="center"/>
    </xf>
    <xf numFmtId="0" fontId="10" fillId="33" borderId="12" xfId="0" applyFont="1" applyFill="1" applyBorder="1" applyAlignment="1">
      <alignment horizontal="center"/>
    </xf>
    <xf numFmtId="0" fontId="10" fillId="33" borderId="14" xfId="0" applyFont="1" applyFill="1" applyBorder="1" applyAlignment="1">
      <alignment horizontal="center"/>
    </xf>
    <xf numFmtId="0" fontId="50" fillId="33" borderId="0" xfId="0" applyFont="1" applyFill="1" applyBorder="1" applyAlignment="1">
      <alignment horizontal="left" vertical="top" wrapText="1" indent="2"/>
    </xf>
    <xf numFmtId="0" fontId="50" fillId="33" borderId="0" xfId="0" applyFont="1" applyFill="1" applyAlignment="1">
      <alignment horizontal="left" vertical="top" wrapText="1" indent="2"/>
    </xf>
    <xf numFmtId="0" fontId="50" fillId="33" borderId="18" xfId="0" applyFont="1" applyFill="1" applyBorder="1" applyAlignment="1">
      <alignment horizontal="left" vertical="top" wrapText="1" indent="2"/>
    </xf>
    <xf numFmtId="0" fontId="0" fillId="35" borderId="15" xfId="0" applyFont="1" applyFill="1" applyBorder="1" applyAlignment="1" applyProtection="1">
      <alignment horizontal="left" vertical="top" wrapText="1"/>
      <protection locked="0"/>
    </xf>
    <xf numFmtId="0" fontId="0" fillId="35" borderId="16" xfId="0" applyFont="1" applyFill="1" applyBorder="1" applyAlignment="1" applyProtection="1">
      <alignment horizontal="left" vertical="top" wrapText="1"/>
      <protection locked="0"/>
    </xf>
    <xf numFmtId="0" fontId="0" fillId="35" borderId="10" xfId="0" applyFont="1" applyFill="1" applyBorder="1" applyAlignment="1" applyProtection="1">
      <alignment horizontal="left" vertical="top" wrapText="1"/>
      <protection locked="0"/>
    </xf>
    <xf numFmtId="0" fontId="0" fillId="33" borderId="15"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4" borderId="15" xfId="0" applyFont="1" applyFill="1" applyBorder="1" applyAlignment="1" applyProtection="1">
      <alignment horizontal="left"/>
      <protection locked="0"/>
    </xf>
    <xf numFmtId="0" fontId="0" fillId="0" borderId="16" xfId="0" applyFont="1" applyBorder="1" applyAlignment="1" applyProtection="1">
      <alignment/>
      <protection locked="0"/>
    </xf>
    <xf numFmtId="0" fontId="0" fillId="0" borderId="10" xfId="0" applyFont="1" applyBorder="1" applyAlignment="1" applyProtection="1">
      <alignment/>
      <protection locked="0"/>
    </xf>
    <xf numFmtId="0" fontId="0" fillId="34" borderId="15" xfId="0" applyFont="1" applyFill="1" applyBorder="1" applyAlignment="1" applyProtection="1">
      <alignment horizontal="left"/>
      <protection/>
    </xf>
    <xf numFmtId="0" fontId="0" fillId="34" borderId="16" xfId="0" applyFont="1" applyFill="1" applyBorder="1" applyAlignment="1" applyProtection="1">
      <alignment/>
      <protection/>
    </xf>
    <xf numFmtId="0" fontId="0" fillId="34" borderId="10" xfId="0" applyFont="1" applyFill="1" applyBorder="1" applyAlignment="1" applyProtection="1">
      <alignment/>
      <protection/>
    </xf>
    <xf numFmtId="0" fontId="0" fillId="34" borderId="16" xfId="0" applyFont="1" applyFill="1" applyBorder="1" applyAlignment="1" applyProtection="1">
      <alignment horizontal="left"/>
      <protection locked="0"/>
    </xf>
    <xf numFmtId="0" fontId="0" fillId="34" borderId="10" xfId="0" applyFont="1" applyFill="1" applyBorder="1" applyAlignment="1" applyProtection="1">
      <alignment horizontal="left"/>
      <protection locked="0"/>
    </xf>
    <xf numFmtId="0" fontId="6" fillId="33" borderId="21" xfId="0" applyFont="1" applyFill="1" applyBorder="1" applyAlignment="1">
      <alignment horizontal="center"/>
    </xf>
    <xf numFmtId="0" fontId="7" fillId="33" borderId="16" xfId="0" applyFont="1" applyFill="1" applyBorder="1" applyAlignment="1">
      <alignment/>
    </xf>
    <xf numFmtId="0" fontId="7" fillId="33" borderId="10" xfId="0" applyFont="1" applyFill="1" applyBorder="1" applyAlignment="1">
      <alignment/>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wrapText="1"/>
    </xf>
    <xf numFmtId="0" fontId="27" fillId="33" borderId="18" xfId="0" applyFont="1" applyFill="1" applyBorder="1" applyAlignment="1">
      <alignment wrapText="1"/>
    </xf>
    <xf numFmtId="0" fontId="5" fillId="33" borderId="20" xfId="0" applyFont="1" applyFill="1" applyBorder="1" applyAlignment="1">
      <alignment horizontal="center" vertical="top" wrapText="1"/>
    </xf>
    <xf numFmtId="0" fontId="0" fillId="33" borderId="0" xfId="0" applyFill="1" applyBorder="1" applyAlignment="1">
      <alignment horizontal="left" vertical="top" wrapText="1"/>
    </xf>
    <xf numFmtId="0" fontId="0" fillId="0" borderId="0" xfId="0" applyBorder="1" applyAlignment="1">
      <alignment horizontal="left" vertical="top" wrapText="1"/>
    </xf>
    <xf numFmtId="0" fontId="0" fillId="0" borderId="13" xfId="0" applyFont="1" applyFill="1" applyBorder="1" applyAlignment="1">
      <alignment horizontal="left" vertical="center" wrapText="1"/>
    </xf>
    <xf numFmtId="0" fontId="0" fillId="33" borderId="13" xfId="0" applyFill="1" applyBorder="1" applyAlignment="1">
      <alignment horizontal="left" wrapText="1"/>
    </xf>
    <xf numFmtId="0" fontId="0" fillId="35" borderId="15" xfId="0" applyFill="1" applyBorder="1" applyAlignment="1" applyProtection="1">
      <alignment horizontal="center"/>
      <protection locked="0"/>
    </xf>
    <xf numFmtId="0" fontId="0" fillId="35" borderId="16" xfId="0" applyFill="1" applyBorder="1" applyAlignment="1" applyProtection="1">
      <alignment horizontal="center"/>
      <protection locked="0"/>
    </xf>
    <xf numFmtId="0" fontId="0" fillId="35" borderId="10" xfId="0" applyFill="1" applyBorder="1" applyAlignment="1" applyProtection="1">
      <alignment horizontal="center"/>
      <protection locked="0"/>
    </xf>
    <xf numFmtId="0" fontId="5" fillId="33" borderId="12" xfId="0" applyFont="1" applyFill="1" applyBorder="1" applyAlignment="1">
      <alignment horizontal="center" vertical="top" wrapText="1"/>
    </xf>
    <xf numFmtId="0" fontId="5" fillId="33" borderId="14" xfId="0" applyFont="1" applyFill="1" applyBorder="1" applyAlignment="1">
      <alignment horizontal="center" vertical="top" wrapText="1"/>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0" fillId="34" borderId="21" xfId="0" applyFont="1" applyFill="1" applyBorder="1" applyAlignment="1" applyProtection="1">
      <alignment horizontal="left"/>
      <protection locked="0"/>
    </xf>
    <xf numFmtId="0" fontId="6" fillId="33" borderId="23" xfId="0" applyFont="1" applyFill="1" applyBorder="1" applyAlignment="1">
      <alignment horizontal="center"/>
    </xf>
    <xf numFmtId="0" fontId="6" fillId="33" borderId="24" xfId="0" applyFont="1" applyFill="1" applyBorder="1" applyAlignment="1">
      <alignment horizontal="center"/>
    </xf>
    <xf numFmtId="0" fontId="10" fillId="33" borderId="15" xfId="0" applyFont="1" applyFill="1" applyBorder="1" applyAlignment="1">
      <alignment horizontal="left"/>
    </xf>
    <xf numFmtId="0" fontId="10" fillId="33" borderId="16" xfId="0" applyFont="1" applyFill="1" applyBorder="1" applyAlignment="1">
      <alignment horizontal="left"/>
    </xf>
    <xf numFmtId="0" fontId="10" fillId="33" borderId="10" xfId="0" applyFont="1" applyFill="1" applyBorder="1" applyAlignment="1">
      <alignment horizontal="left"/>
    </xf>
    <xf numFmtId="0" fontId="58" fillId="35" borderId="15" xfId="0" applyFont="1" applyFill="1" applyBorder="1" applyAlignment="1" applyProtection="1">
      <alignment horizontal="left" vertical="center"/>
      <protection locked="0"/>
    </xf>
    <xf numFmtId="0" fontId="58" fillId="35" borderId="16" xfId="0" applyFont="1" applyFill="1" applyBorder="1" applyAlignment="1" applyProtection="1">
      <alignment horizontal="left" vertical="center"/>
      <protection locked="0"/>
    </xf>
    <xf numFmtId="0" fontId="58" fillId="35" borderId="10" xfId="0" applyFont="1" applyFill="1" applyBorder="1" applyAlignment="1" applyProtection="1">
      <alignment horizontal="left" vertical="center"/>
      <protection locked="0"/>
    </xf>
    <xf numFmtId="0" fontId="50" fillId="33" borderId="18" xfId="0" applyFont="1" applyFill="1" applyBorder="1" applyAlignment="1">
      <alignment horizontal="left" vertical="center" wrapText="1" indent="2"/>
    </xf>
    <xf numFmtId="0" fontId="50" fillId="33" borderId="0" xfId="0" applyFont="1" applyFill="1" applyBorder="1" applyAlignment="1">
      <alignment horizontal="left" vertical="center" wrapText="1" indent="2"/>
    </xf>
    <xf numFmtId="0" fontId="10" fillId="33" borderId="21" xfId="0" applyFont="1" applyFill="1" applyBorder="1" applyAlignment="1">
      <alignment/>
    </xf>
    <xf numFmtId="0" fontId="0" fillId="35" borderId="15" xfId="0" applyFill="1" applyBorder="1" applyAlignment="1" applyProtection="1">
      <alignment horizontal="left"/>
      <protection locked="0"/>
    </xf>
    <xf numFmtId="0" fontId="0" fillId="35" borderId="16" xfId="0" applyFill="1" applyBorder="1" applyAlignment="1" applyProtection="1">
      <alignment horizontal="left"/>
      <protection locked="0"/>
    </xf>
    <xf numFmtId="0" fontId="0" fillId="35" borderId="10" xfId="0" applyFill="1" applyBorder="1" applyAlignment="1" applyProtection="1">
      <alignment horizontal="left"/>
      <protection locked="0"/>
    </xf>
    <xf numFmtId="0" fontId="10" fillId="33" borderId="16" xfId="0" applyFont="1" applyFill="1" applyBorder="1" applyAlignment="1">
      <alignment horizontal="center"/>
    </xf>
    <xf numFmtId="0" fontId="65" fillId="33" borderId="15" xfId="0" applyFont="1" applyFill="1" applyBorder="1" applyAlignment="1">
      <alignment/>
    </xf>
    <xf numFmtId="0" fontId="66" fillId="0" borderId="16" xfId="0" applyFont="1" applyBorder="1" applyAlignment="1">
      <alignment/>
    </xf>
    <xf numFmtId="0" fontId="66" fillId="0" borderId="10" xfId="0" applyFont="1" applyBorder="1" applyAlignment="1">
      <alignment/>
    </xf>
    <xf numFmtId="0" fontId="65" fillId="33" borderId="15" xfId="0" applyFont="1" applyFill="1" applyBorder="1" applyAlignment="1">
      <alignment horizontal="left"/>
    </xf>
    <xf numFmtId="0" fontId="65" fillId="33" borderId="16" xfId="0" applyFont="1" applyFill="1" applyBorder="1" applyAlignment="1">
      <alignment horizontal="left"/>
    </xf>
    <xf numFmtId="0" fontId="65" fillId="33" borderId="10" xfId="0" applyFont="1" applyFill="1" applyBorder="1" applyAlignment="1">
      <alignment horizontal="left"/>
    </xf>
    <xf numFmtId="0" fontId="67" fillId="35" borderId="15" xfId="0" applyFont="1" applyFill="1" applyBorder="1" applyAlignment="1" applyProtection="1">
      <alignment horizontal="center"/>
      <protection locked="0"/>
    </xf>
    <xf numFmtId="0" fontId="67" fillId="35" borderId="16" xfId="0" applyFont="1" applyFill="1" applyBorder="1" applyAlignment="1" applyProtection="1">
      <alignment horizontal="center"/>
      <protection locked="0"/>
    </xf>
    <xf numFmtId="0" fontId="67" fillId="35" borderId="10" xfId="0" applyFont="1" applyFill="1" applyBorder="1" applyAlignment="1" applyProtection="1">
      <alignment horizontal="center"/>
      <protection locked="0"/>
    </xf>
    <xf numFmtId="0" fontId="65" fillId="33" borderId="15" xfId="0" applyFont="1" applyFill="1" applyBorder="1" applyAlignment="1">
      <alignment horizontal="center"/>
    </xf>
    <xf numFmtId="0" fontId="65" fillId="33" borderId="10" xfId="0" applyFont="1" applyFill="1" applyBorder="1" applyAlignment="1">
      <alignment horizontal="center"/>
    </xf>
    <xf numFmtId="0" fontId="65" fillId="33" borderId="21" xfId="0" applyFont="1" applyFill="1" applyBorder="1" applyAlignment="1">
      <alignment/>
    </xf>
    <xf numFmtId="0" fontId="67" fillId="35" borderId="15" xfId="0" applyFont="1" applyFill="1" applyBorder="1" applyAlignment="1" applyProtection="1">
      <alignment horizontal="left"/>
      <protection locked="0"/>
    </xf>
    <xf numFmtId="0" fontId="67" fillId="35" borderId="16" xfId="0" applyFont="1" applyFill="1" applyBorder="1" applyAlignment="1" applyProtection="1">
      <alignment horizontal="left"/>
      <protection locked="0"/>
    </xf>
    <xf numFmtId="0" fontId="67" fillId="35" borderId="10" xfId="0" applyFont="1" applyFill="1" applyBorder="1" applyAlignment="1" applyProtection="1">
      <alignment horizontal="left"/>
      <protection locked="0"/>
    </xf>
    <xf numFmtId="0" fontId="65" fillId="33" borderId="16" xfId="0" applyFont="1" applyFill="1" applyBorder="1" applyAlignment="1">
      <alignment horizontal="center"/>
    </xf>
    <xf numFmtId="0" fontId="7" fillId="0" borderId="16" xfId="0" applyFont="1" applyBorder="1" applyAlignment="1">
      <alignment/>
    </xf>
    <xf numFmtId="0" fontId="7" fillId="0" borderId="10" xfId="0" applyFont="1" applyBorder="1" applyAlignment="1">
      <alignment/>
    </xf>
    <xf numFmtId="0" fontId="58" fillId="35" borderId="15" xfId="0" applyFont="1" applyFill="1" applyBorder="1" applyAlignment="1" applyProtection="1">
      <alignment horizontal="left" vertical="top"/>
      <protection locked="0"/>
    </xf>
    <xf numFmtId="0" fontId="58" fillId="35" borderId="16" xfId="0" applyFont="1" applyFill="1" applyBorder="1" applyAlignment="1" applyProtection="1">
      <alignment horizontal="left" vertical="top"/>
      <protection locked="0"/>
    </xf>
    <xf numFmtId="0" fontId="58" fillId="35" borderId="10" xfId="0" applyFont="1" applyFill="1" applyBorder="1" applyAlignment="1" applyProtection="1">
      <alignment horizontal="left" vertical="top"/>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opa.eu.int/comm/eurostat/ramon/nuts/home_regions_en.html" TargetMode="External" /><Relationship Id="rId2" Type="http://schemas.openxmlformats.org/officeDocument/2006/relationships/hyperlink" Target="http://europa.eu.int/comm/eurostat/ramon/nuts/home_regions_en.html"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opa.eu.int/comm/eurostat/ramon/nuts/home_regions_en.html" TargetMode="External" /><Relationship Id="rId2" Type="http://schemas.openxmlformats.org/officeDocument/2006/relationships/hyperlink" Target="http://europa.eu.int/comm/eurostat/ramon/nuts/home_regions_en.html"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E68:E68"/>
  <sheetViews>
    <sheetView zoomScale="90" zoomScaleNormal="90" zoomScaleSheetLayoutView="85" zoomScalePageLayoutView="0" workbookViewId="0" topLeftCell="A1">
      <selection activeCell="L6" sqref="L6"/>
    </sheetView>
  </sheetViews>
  <sheetFormatPr defaultColWidth="9.140625" defaultRowHeight="12.75"/>
  <cols>
    <col min="11" max="11" width="1.7109375" style="0" customWidth="1"/>
  </cols>
  <sheetData>
    <row r="68" ht="12.75">
      <c r="E68" s="285"/>
    </row>
  </sheetData>
  <sheetProtection sheet="1" objects="1" scenarios="1"/>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3"/>
  <headerFooter alignWithMargins="0">
    <oddHeader>&amp;L&amp;F&amp;C&amp;A</oddHeader>
    <oddFooter>&amp;L&amp;D&amp;C&amp;P of &amp;N</oddFooter>
  </headerFooter>
  <legacyDrawing r:id="rId2"/>
  <oleObjects>
    <oleObject progId="Document" shapeId="1878965" r:id="rId1"/>
  </oleObjects>
</worksheet>
</file>

<file path=xl/worksheets/sheet10.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L23" sqref="L23"/>
    </sheetView>
  </sheetViews>
  <sheetFormatPr defaultColWidth="9.140625" defaultRowHeight="12.75"/>
  <cols>
    <col min="1" max="1" width="3.421875" style="129" bestFit="1" customWidth="1"/>
    <col min="2" max="2" width="38.00390625" style="129" customWidth="1"/>
    <col min="3" max="3" width="18.28125" style="129" bestFit="1" customWidth="1"/>
    <col min="4" max="4" width="18.57421875" style="129" customWidth="1"/>
    <col min="5" max="5" width="11.421875" style="129" customWidth="1"/>
    <col min="6" max="6" width="13.7109375" style="129" customWidth="1"/>
    <col min="7" max="7" width="15.421875" style="129" customWidth="1"/>
    <col min="8" max="8" width="11.7109375" style="129" bestFit="1" customWidth="1"/>
    <col min="9" max="9" width="13.8515625" style="129" customWidth="1"/>
    <col min="10" max="10" width="14.7109375" style="129" customWidth="1"/>
    <col min="11" max="13" width="10.7109375" style="129" customWidth="1"/>
    <col min="14" max="16384" width="9.140625" style="129" customWidth="1"/>
  </cols>
  <sheetData>
    <row r="1" spans="2:3" ht="23.25">
      <c r="B1" s="222" t="s">
        <v>317</v>
      </c>
      <c r="C1" s="128"/>
    </row>
    <row r="2" spans="2:3" ht="3" customHeight="1">
      <c r="B2" s="223"/>
      <c r="C2" s="128"/>
    </row>
    <row r="3" spans="2:3" ht="15.75">
      <c r="B3" s="224" t="s">
        <v>302</v>
      </c>
      <c r="C3" s="154" t="str">
        <f>'Contacts&amp;Summary'!B8</f>
        <v>Italy</v>
      </c>
    </row>
    <row r="4" spans="2:4" ht="15" customHeight="1">
      <c r="B4" s="224" t="s">
        <v>315</v>
      </c>
      <c r="C4" s="155" t="s">
        <v>18</v>
      </c>
      <c r="D4" s="331" t="s">
        <v>4</v>
      </c>
    </row>
    <row r="5" spans="2:3" ht="15.75" customHeight="1">
      <c r="B5" s="224" t="s">
        <v>316</v>
      </c>
      <c r="C5" s="154" t="s">
        <v>17</v>
      </c>
    </row>
    <row r="6" spans="2:3" ht="15.75">
      <c r="B6" s="224" t="s">
        <v>301</v>
      </c>
      <c r="C6" s="155">
        <f>'Contacts&amp;Summary'!B7</f>
        <v>2007</v>
      </c>
    </row>
    <row r="7" spans="2:4" ht="15.75">
      <c r="B7" s="224" t="s">
        <v>339</v>
      </c>
      <c r="C7" s="154" t="s">
        <v>2</v>
      </c>
      <c r="D7" s="331" t="s">
        <v>6</v>
      </c>
    </row>
    <row r="8" spans="2:4" ht="13.5" customHeight="1">
      <c r="B8" s="382" t="s">
        <v>36</v>
      </c>
      <c r="C8" s="124">
        <v>6</v>
      </c>
      <c r="D8" s="331" t="s">
        <v>5</v>
      </c>
    </row>
    <row r="9" spans="1:6" ht="15.75">
      <c r="A9" s="225"/>
      <c r="B9" s="382" t="s">
        <v>37</v>
      </c>
      <c r="C9" s="124">
        <v>100</v>
      </c>
      <c r="D9" s="331" t="s">
        <v>5</v>
      </c>
      <c r="E9" s="225"/>
      <c r="F9" s="133"/>
    </row>
    <row r="10" spans="1:10" s="228" customFormat="1" ht="34.5" customHeight="1">
      <c r="A10" s="226"/>
      <c r="B10" s="227"/>
      <c r="C10" s="130"/>
      <c r="D10" s="130"/>
      <c r="E10" s="383"/>
      <c r="F10" s="385" t="s">
        <v>10</v>
      </c>
      <c r="G10" s="384"/>
      <c r="H10" s="383"/>
      <c r="I10" s="385" t="s">
        <v>11</v>
      </c>
      <c r="J10" s="384"/>
    </row>
    <row r="11" spans="2:10" s="334" customFormat="1" ht="12.75" customHeight="1">
      <c r="B11" s="514" t="s">
        <v>340</v>
      </c>
      <c r="C11" s="517" t="s">
        <v>39</v>
      </c>
      <c r="D11" s="517" t="s">
        <v>40</v>
      </c>
      <c r="E11" s="517" t="s">
        <v>341</v>
      </c>
      <c r="F11" s="517" t="s">
        <v>424</v>
      </c>
      <c r="G11" s="514" t="s">
        <v>291</v>
      </c>
      <c r="H11" s="517" t="s">
        <v>341</v>
      </c>
      <c r="I11" s="517" t="s">
        <v>424</v>
      </c>
      <c r="J11" s="514" t="s">
        <v>291</v>
      </c>
    </row>
    <row r="12" spans="2:10" s="334" customFormat="1" ht="12.75">
      <c r="B12" s="526"/>
      <c r="C12" s="518"/>
      <c r="D12" s="518"/>
      <c r="E12" s="518"/>
      <c r="F12" s="518"/>
      <c r="G12" s="515"/>
      <c r="H12" s="518"/>
      <c r="I12" s="518"/>
      <c r="J12" s="515"/>
    </row>
    <row r="13" spans="2:10" s="334" customFormat="1" ht="12.75">
      <c r="B13" s="527"/>
      <c r="C13" s="519"/>
      <c r="D13" s="519"/>
      <c r="E13" s="519"/>
      <c r="F13" s="519"/>
      <c r="G13" s="516"/>
      <c r="H13" s="519"/>
      <c r="I13" s="519"/>
      <c r="J13" s="516"/>
    </row>
    <row r="14" spans="1:10" ht="12.75">
      <c r="A14" s="129">
        <v>1</v>
      </c>
      <c r="B14" s="153" t="s">
        <v>26</v>
      </c>
      <c r="C14" s="37">
        <v>6174</v>
      </c>
      <c r="D14" s="37">
        <v>607</v>
      </c>
      <c r="E14" s="229">
        <f>IF(C14=0,"-",C14/$C$20)</f>
        <v>0.23424517206055318</v>
      </c>
      <c r="F14" s="339">
        <f>IF(C14=0,"-",IF(INT($C$9*E14)&lt;1,1,INT($C$9*E14)))</f>
        <v>23</v>
      </c>
      <c r="G14" s="124">
        <v>69</v>
      </c>
      <c r="H14" s="391">
        <v>0.35442127965492454</v>
      </c>
      <c r="I14" s="388">
        <f>IF(D14=0,"-",IF(INT($C$8*H14)&lt;1,1,INT($C$8*H14)))</f>
        <v>2</v>
      </c>
      <c r="J14" s="124">
        <v>19</v>
      </c>
    </row>
    <row r="15" spans="1:10" ht="12.75">
      <c r="A15" s="129">
        <v>2</v>
      </c>
      <c r="B15" s="153" t="s">
        <v>27</v>
      </c>
      <c r="C15" s="37">
        <v>6015</v>
      </c>
      <c r="D15" s="37">
        <v>374</v>
      </c>
      <c r="E15" s="229">
        <f>IF(C15=0,"-",C15/$C$20)</f>
        <v>0.22821261903858558</v>
      </c>
      <c r="F15" s="339">
        <f>IF(C15=0,"-",IF(INT($C$9*E15)&lt;1,1,INT($C$9*E15)))</f>
        <v>22</v>
      </c>
      <c r="G15" s="124">
        <v>23</v>
      </c>
      <c r="H15" s="391">
        <v>0.22789360172537743</v>
      </c>
      <c r="I15" s="388">
        <f>IF(D15=0,"-",IF(INT($C$8*H15)&lt;1,1,INT($C$8*H15)))</f>
        <v>1</v>
      </c>
      <c r="J15" s="124">
        <v>5</v>
      </c>
    </row>
    <row r="16" spans="1:10" ht="12.75">
      <c r="A16" s="129">
        <v>3</v>
      </c>
      <c r="B16" s="153" t="s">
        <v>28</v>
      </c>
      <c r="C16" s="37">
        <v>6431</v>
      </c>
      <c r="D16" s="37">
        <v>381</v>
      </c>
      <c r="E16" s="229">
        <f>IF(C16=0,"-",C16/$C$20)</f>
        <v>0.24399590241681526</v>
      </c>
      <c r="F16" s="339">
        <f>IF(C16=0,"-",IF(INT($C$9*E16)&lt;1,1,INT($C$9*E16)))</f>
        <v>24</v>
      </c>
      <c r="G16" s="124">
        <v>28</v>
      </c>
      <c r="H16" s="391">
        <v>0.22861250898634075</v>
      </c>
      <c r="I16" s="388">
        <f>IF(D16=0,"-",IF(INT($C$8*H16)&lt;1,1,INT($C$8*H16)))</f>
        <v>1</v>
      </c>
      <c r="J16" s="124">
        <v>9</v>
      </c>
    </row>
    <row r="17" spans="1:10" ht="12.75">
      <c r="A17" s="129">
        <v>4</v>
      </c>
      <c r="B17" s="153" t="s">
        <v>29</v>
      </c>
      <c r="C17" s="37">
        <v>4479</v>
      </c>
      <c r="D17" s="37">
        <v>201</v>
      </c>
      <c r="E17" s="229">
        <f>IF(C17=0,"-",C17/$C$20)</f>
        <v>0.16993588041127594</v>
      </c>
      <c r="F17" s="339">
        <f>IF(C17=0,"-",IF(INT($C$9*E17)&lt;1,1,INT($C$9*E17)))</f>
        <v>16</v>
      </c>
      <c r="G17" s="124">
        <v>25</v>
      </c>
      <c r="H17" s="391">
        <v>0.12724658519051044</v>
      </c>
      <c r="I17" s="388">
        <f>IF(D17=0,"-",IF(INT($C$8*H17)&lt;1,1,INT($C$8*H17)))</f>
        <v>1</v>
      </c>
      <c r="J17" s="124">
        <v>8</v>
      </c>
    </row>
    <row r="18" spans="1:10" ht="12.75">
      <c r="A18" s="129">
        <v>5</v>
      </c>
      <c r="B18" s="153" t="s">
        <v>30</v>
      </c>
      <c r="C18" s="37">
        <v>3258</v>
      </c>
      <c r="D18" s="37">
        <v>91</v>
      </c>
      <c r="E18" s="229">
        <f>IF(C18=0,"-",C18/$C$20)</f>
        <v>0.12361042607277004</v>
      </c>
      <c r="F18" s="339">
        <f>IF(C18=0,"-",IF(INT($C$9*E18)&lt;1,1,INT($C$9*E18)))</f>
        <v>12</v>
      </c>
      <c r="G18" s="124">
        <v>22</v>
      </c>
      <c r="H18" s="391">
        <v>0.06182602444284687</v>
      </c>
      <c r="I18" s="388">
        <f>IF(D18=0,"-",IF(INT($C$8*H18)&lt;1,1,INT($C$8*H18)))</f>
        <v>1</v>
      </c>
      <c r="J18" s="124">
        <v>7</v>
      </c>
    </row>
    <row r="19" spans="2:10" s="230" customFormat="1" ht="12.75">
      <c r="B19" s="134" t="s">
        <v>292</v>
      </c>
      <c r="C19" s="139" t="s">
        <v>118</v>
      </c>
      <c r="D19" s="139" t="s">
        <v>118</v>
      </c>
      <c r="E19" s="139" t="s">
        <v>118</v>
      </c>
      <c r="F19" s="135">
        <f>IF($C$9-SUM(F14:F18)&lt;0,0,$C$9-SUM(F14:F18))</f>
        <v>3</v>
      </c>
      <c r="G19" s="135">
        <f>IF($C$9-SUM(G14:G18)&lt;0,0,$C$9-SUM(G14:G18))</f>
        <v>0</v>
      </c>
      <c r="H19" s="277" t="s">
        <v>118</v>
      </c>
      <c r="I19" s="135">
        <f>IF($C$8-SUM(I14:I18)&lt;0,0,$C$8-SUM(I14:I18))</f>
        <v>0</v>
      </c>
      <c r="J19" s="135">
        <f>IF($C$8-SUM(J14:J18)&lt;0,0,$C$8-SUM(J14:J18))</f>
        <v>0</v>
      </c>
    </row>
    <row r="20" spans="2:10" s="225" customFormat="1" ht="15.75">
      <c r="B20" s="231" t="s">
        <v>168</v>
      </c>
      <c r="C20" s="131">
        <f>SUM(C14:C18)</f>
        <v>26357</v>
      </c>
      <c r="D20" s="131">
        <f>SUM(D14:D18)</f>
        <v>1654</v>
      </c>
      <c r="E20" s="132">
        <f>SUM(E14:E18)</f>
        <v>1</v>
      </c>
      <c r="F20" s="340">
        <f>SUM(F14:F18)</f>
        <v>97</v>
      </c>
      <c r="G20" s="131">
        <f>SUM(G14:G18)</f>
        <v>167</v>
      </c>
      <c r="H20" s="132">
        <v>1</v>
      </c>
      <c r="I20" s="131">
        <v>6</v>
      </c>
      <c r="J20" s="131">
        <f>SUM(J14:J18)</f>
        <v>48</v>
      </c>
    </row>
    <row r="21" ht="6" customHeight="1"/>
    <row r="22" ht="15.75">
      <c r="B22" s="232" t="s">
        <v>342</v>
      </c>
    </row>
    <row r="23" ht="15.75">
      <c r="B23" s="232" t="s">
        <v>343</v>
      </c>
    </row>
    <row r="24" ht="15.75">
      <c r="B24" s="232" t="s">
        <v>344</v>
      </c>
    </row>
    <row r="25" ht="15.75">
      <c r="B25" s="232" t="s">
        <v>425</v>
      </c>
    </row>
    <row r="26" ht="6" customHeight="1"/>
    <row r="27" spans="2:13" ht="12.75">
      <c r="B27" s="520" t="s">
        <v>345</v>
      </c>
      <c r="C27" s="521"/>
      <c r="D27" s="521"/>
      <c r="E27" s="521"/>
      <c r="F27" s="521"/>
      <c r="G27" s="521"/>
      <c r="H27" s="528"/>
      <c r="I27" s="528"/>
      <c r="J27" s="528"/>
      <c r="K27" s="528"/>
      <c r="L27" s="528"/>
      <c r="M27" s="529"/>
    </row>
    <row r="28" spans="2:13" ht="44.25" customHeight="1">
      <c r="B28" s="530" t="s">
        <v>307</v>
      </c>
      <c r="C28" s="534"/>
      <c r="D28" s="534"/>
      <c r="E28" s="534"/>
      <c r="F28" s="534"/>
      <c r="G28" s="534"/>
      <c r="H28" s="534"/>
      <c r="I28" s="534"/>
      <c r="J28" s="534"/>
      <c r="K28" s="534"/>
      <c r="L28" s="534"/>
      <c r="M28" s="535"/>
    </row>
    <row r="29" ht="6.75" customHeight="1"/>
    <row r="42" ht="39" customHeight="1"/>
  </sheetData>
  <sheetProtection/>
  <mergeCells count="11">
    <mergeCell ref="H11:H13"/>
    <mergeCell ref="I11:I13"/>
    <mergeCell ref="J11:J13"/>
    <mergeCell ref="B27:M27"/>
    <mergeCell ref="B28:M28"/>
    <mergeCell ref="F11:F13"/>
    <mergeCell ref="B11:B13"/>
    <mergeCell ref="C11:C13"/>
    <mergeCell ref="D11:D13"/>
    <mergeCell ref="E11:E13"/>
    <mergeCell ref="G11:G13"/>
  </mergeCells>
  <printOptions/>
  <pageMargins left="0.75" right="0.75" top="1" bottom="1" header="0.5" footer="0.5"/>
  <pageSetup fitToHeight="1" fitToWidth="1" horizontalDpi="1200" verticalDpi="1200" orientation="landscape" paperSize="9" scale="70" r:id="rId1"/>
  <headerFooter alignWithMargins="0">
    <oddHeader>&amp;L&amp;F&amp;C&amp;A</oddHeader>
    <oddFooter>&amp;L&amp;D&amp;CPage &amp;P of &amp;N</oddFooter>
  </headerFooter>
  <ignoredErrors>
    <ignoredError sqref="C3:C6"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G48"/>
  <sheetViews>
    <sheetView showZeros="0" zoomScaleSheetLayoutView="85" zoomScalePageLayoutView="0" workbookViewId="0" topLeftCell="A1">
      <pane xSplit="2" ySplit="10" topLeftCell="C11" activePane="bottomRight" state="frozen"/>
      <selection pane="topLeft" activeCell="Q45" sqref="Q45"/>
      <selection pane="topRight" activeCell="Q45" sqref="Q45"/>
      <selection pane="bottomLeft" activeCell="Q45" sqref="Q45"/>
      <selection pane="bottomRight" activeCell="D43" sqref="D43"/>
    </sheetView>
  </sheetViews>
  <sheetFormatPr defaultColWidth="9.140625" defaultRowHeight="12.75"/>
  <cols>
    <col min="1" max="1" width="29.00390625" style="1" customWidth="1"/>
    <col min="2" max="2" width="30.8515625" style="1" customWidth="1"/>
    <col min="3" max="3" width="12.7109375" style="1" customWidth="1"/>
    <col min="4" max="4" width="16.8515625" style="1" bestFit="1" customWidth="1"/>
    <col min="5" max="7" width="15.8515625" style="1" customWidth="1"/>
    <col min="8" max="16384" width="9.140625" style="1" customWidth="1"/>
  </cols>
  <sheetData>
    <row r="1" ht="20.25">
      <c r="A1" s="291" t="s">
        <v>445</v>
      </c>
    </row>
    <row r="2" s="344" customFormat="1" ht="6" customHeight="1">
      <c r="A2" s="148"/>
    </row>
    <row r="3" spans="1:7" ht="15.75">
      <c r="A3" s="142" t="s">
        <v>302</v>
      </c>
      <c r="B3" s="214" t="str">
        <f>'Contacts&amp;Summary'!B8</f>
        <v>Italy</v>
      </c>
      <c r="D3" s="292" t="s">
        <v>446</v>
      </c>
      <c r="E3" s="83"/>
      <c r="F3" s="83"/>
      <c r="G3" s="83"/>
    </row>
    <row r="4" spans="1:7" ht="15.75">
      <c r="A4" s="143" t="s">
        <v>315</v>
      </c>
      <c r="B4" s="215" t="s">
        <v>263</v>
      </c>
      <c r="D4" s="548" t="s">
        <v>448</v>
      </c>
      <c r="E4" s="548"/>
      <c r="F4" s="548"/>
      <c r="G4" s="548"/>
    </row>
    <row r="5" spans="1:7" ht="15.75">
      <c r="A5" s="143" t="s">
        <v>233</v>
      </c>
      <c r="B5" s="215">
        <f>'Contacts&amp;Summary'!B7</f>
        <v>2007</v>
      </c>
      <c r="D5" s="548"/>
      <c r="E5" s="548"/>
      <c r="F5" s="548"/>
      <c r="G5" s="548"/>
    </row>
    <row r="6" spans="1:7" ht="15" customHeight="1">
      <c r="A6" s="142" t="s">
        <v>339</v>
      </c>
      <c r="B6" s="216"/>
      <c r="D6" s="548"/>
      <c r="E6" s="548"/>
      <c r="F6" s="548"/>
      <c r="G6" s="548"/>
    </row>
    <row r="7" ht="5.25" customHeight="1">
      <c r="A7" s="144"/>
    </row>
    <row r="8" spans="1:7" ht="15.75">
      <c r="A8" s="536" t="s">
        <v>321</v>
      </c>
      <c r="B8" s="537"/>
      <c r="C8" s="537"/>
      <c r="D8" s="538"/>
      <c r="E8" s="549" t="s">
        <v>442</v>
      </c>
      <c r="F8" s="550"/>
      <c r="G8" s="551"/>
    </row>
    <row r="9" spans="1:7" ht="12.75">
      <c r="A9" s="555" t="s">
        <v>322</v>
      </c>
      <c r="B9" s="556"/>
      <c r="C9" s="559" t="s">
        <v>323</v>
      </c>
      <c r="D9" s="559" t="s">
        <v>336</v>
      </c>
      <c r="E9" s="552"/>
      <c r="F9" s="553"/>
      <c r="G9" s="554"/>
    </row>
    <row r="10" spans="1:7" ht="15.75">
      <c r="A10" s="557"/>
      <c r="B10" s="558"/>
      <c r="C10" s="560"/>
      <c r="D10" s="560"/>
      <c r="E10" s="145" t="s">
        <v>324</v>
      </c>
      <c r="F10" s="145" t="s">
        <v>325</v>
      </c>
      <c r="G10" s="145" t="s">
        <v>326</v>
      </c>
    </row>
    <row r="11" spans="1:7" ht="15.75">
      <c r="A11" s="290" t="s">
        <v>327</v>
      </c>
      <c r="B11" s="293" t="s">
        <v>447</v>
      </c>
      <c r="C11" s="146" t="s">
        <v>118</v>
      </c>
      <c r="D11" s="146" t="s">
        <v>118</v>
      </c>
      <c r="E11" s="536" t="s">
        <v>443</v>
      </c>
      <c r="F11" s="537"/>
      <c r="G11" s="538"/>
    </row>
    <row r="12" spans="1:7" ht="15">
      <c r="A12" s="152" t="s">
        <v>328</v>
      </c>
      <c r="B12" s="217" t="s">
        <v>112</v>
      </c>
      <c r="C12" s="218" t="s">
        <v>49</v>
      </c>
      <c r="D12" s="345">
        <v>1646</v>
      </c>
      <c r="E12" s="346">
        <v>0.05737704918032787</v>
      </c>
      <c r="F12" s="346">
        <v>0.187</v>
      </c>
      <c r="G12" s="346">
        <v>0.111</v>
      </c>
    </row>
    <row r="13" spans="1:7" ht="15">
      <c r="A13" s="152" t="s">
        <v>329</v>
      </c>
      <c r="B13" s="217" t="s">
        <v>50</v>
      </c>
      <c r="C13" s="218" t="s">
        <v>51</v>
      </c>
      <c r="D13" s="347">
        <v>82</v>
      </c>
      <c r="E13" s="348" t="s">
        <v>31</v>
      </c>
      <c r="F13" s="348" t="s">
        <v>31</v>
      </c>
      <c r="G13" s="348" t="s">
        <v>31</v>
      </c>
    </row>
    <row r="14" spans="1:7" ht="15">
      <c r="A14" s="152" t="s">
        <v>330</v>
      </c>
      <c r="B14" s="217" t="s">
        <v>113</v>
      </c>
      <c r="C14" s="218" t="s">
        <v>53</v>
      </c>
      <c r="D14" s="345">
        <v>494</v>
      </c>
      <c r="E14" s="346">
        <v>0.05194805194805195</v>
      </c>
      <c r="F14" s="346">
        <v>0.10683760683760683</v>
      </c>
      <c r="G14" s="346">
        <v>0.087</v>
      </c>
    </row>
    <row r="15" spans="1:7" ht="15">
      <c r="A15" s="152" t="s">
        <v>421</v>
      </c>
      <c r="B15" s="217" t="s">
        <v>114</v>
      </c>
      <c r="C15" s="218" t="s">
        <v>55</v>
      </c>
      <c r="D15" s="345">
        <v>2789</v>
      </c>
      <c r="E15" s="346">
        <v>0.142</v>
      </c>
      <c r="F15" s="346">
        <v>0.398</v>
      </c>
      <c r="G15" s="346">
        <v>0.227</v>
      </c>
    </row>
    <row r="16" spans="1:7" ht="15">
      <c r="A16" s="152" t="s">
        <v>422</v>
      </c>
      <c r="B16" s="217" t="s">
        <v>56</v>
      </c>
      <c r="C16" s="218" t="s">
        <v>57</v>
      </c>
      <c r="D16" s="345">
        <v>160</v>
      </c>
      <c r="E16" s="346">
        <v>0.106</v>
      </c>
      <c r="F16" s="346">
        <v>0.106</v>
      </c>
      <c r="G16" s="346">
        <v>0.106</v>
      </c>
    </row>
    <row r="17" spans="1:7" ht="15">
      <c r="A17" s="152" t="s">
        <v>423</v>
      </c>
      <c r="B17" s="217" t="s">
        <v>58</v>
      </c>
      <c r="C17" s="218" t="s">
        <v>59</v>
      </c>
      <c r="D17" s="345">
        <v>209</v>
      </c>
      <c r="E17" s="346">
        <v>0.14354066985645933</v>
      </c>
      <c r="F17" s="346">
        <v>0.14354066985645933</v>
      </c>
      <c r="G17" s="346">
        <v>0.14354066985645933</v>
      </c>
    </row>
    <row r="18" spans="1:7" ht="15">
      <c r="A18" s="152" t="s">
        <v>60</v>
      </c>
      <c r="B18" s="217" t="s">
        <v>61</v>
      </c>
      <c r="C18" s="218" t="s">
        <v>62</v>
      </c>
      <c r="D18" s="345">
        <v>1547</v>
      </c>
      <c r="E18" s="346">
        <v>0.020618556701030927</v>
      </c>
      <c r="F18" s="346">
        <v>0.1407942238267148</v>
      </c>
      <c r="G18" s="346">
        <v>0.078</v>
      </c>
    </row>
    <row r="19" spans="1:7" ht="15">
      <c r="A19" s="152" t="s">
        <v>63</v>
      </c>
      <c r="B19" s="217" t="s">
        <v>64</v>
      </c>
      <c r="C19" s="218" t="s">
        <v>65</v>
      </c>
      <c r="D19" s="345">
        <v>496</v>
      </c>
      <c r="E19" s="346">
        <v>0.023</v>
      </c>
      <c r="F19" s="346">
        <v>0.094</v>
      </c>
      <c r="G19" s="346">
        <v>0.038</v>
      </c>
    </row>
    <row r="20" spans="1:7" ht="15">
      <c r="A20" s="152" t="s">
        <v>66</v>
      </c>
      <c r="B20" s="217" t="s">
        <v>67</v>
      </c>
      <c r="C20" s="218" t="s">
        <v>68</v>
      </c>
      <c r="D20" s="345">
        <v>1646</v>
      </c>
      <c r="E20" s="346">
        <v>0.029411764705882353</v>
      </c>
      <c r="F20" s="346">
        <v>0.1415929203539823</v>
      </c>
      <c r="G20" s="346">
        <v>0.084</v>
      </c>
    </row>
    <row r="21" spans="1:7" ht="15">
      <c r="A21" s="152" t="s">
        <v>69</v>
      </c>
      <c r="B21" s="217" t="s">
        <v>70</v>
      </c>
      <c r="C21" s="218" t="s">
        <v>71</v>
      </c>
      <c r="D21" s="345">
        <v>1407</v>
      </c>
      <c r="E21" s="346">
        <v>0.08490566037735849</v>
      </c>
      <c r="F21" s="346">
        <v>0.217</v>
      </c>
      <c r="G21" s="346">
        <v>0.126</v>
      </c>
    </row>
    <row r="22" spans="1:7" ht="15">
      <c r="A22" s="152" t="s">
        <v>72</v>
      </c>
      <c r="B22" s="217" t="s">
        <v>73</v>
      </c>
      <c r="C22" s="218" t="s">
        <v>74</v>
      </c>
      <c r="D22" s="345">
        <v>410</v>
      </c>
      <c r="E22" s="346">
        <v>0.059748427672955975</v>
      </c>
      <c r="F22" s="346">
        <v>0.15217391304347827</v>
      </c>
      <c r="G22" s="346">
        <v>0.08</v>
      </c>
    </row>
    <row r="23" spans="1:7" ht="15">
      <c r="A23" s="152" t="s">
        <v>75</v>
      </c>
      <c r="B23" s="217" t="s">
        <v>76</v>
      </c>
      <c r="C23" s="218" t="s">
        <v>77</v>
      </c>
      <c r="D23" s="345">
        <v>672</v>
      </c>
      <c r="E23" s="346">
        <v>0.025</v>
      </c>
      <c r="F23" s="346">
        <v>0.035</v>
      </c>
      <c r="G23" s="346">
        <v>0.03</v>
      </c>
    </row>
    <row r="24" spans="1:7" ht="15">
      <c r="A24" s="152" t="s">
        <v>78</v>
      </c>
      <c r="B24" s="217" t="s">
        <v>79</v>
      </c>
      <c r="C24" s="218" t="s">
        <v>80</v>
      </c>
      <c r="D24" s="345">
        <v>1821</v>
      </c>
      <c r="E24" s="346">
        <v>0.13333333333333333</v>
      </c>
      <c r="F24" s="346">
        <v>0.1864406779661017</v>
      </c>
      <c r="G24" s="346">
        <v>0.169</v>
      </c>
    </row>
    <row r="25" spans="1:7" ht="15">
      <c r="A25" s="152" t="s">
        <v>81</v>
      </c>
      <c r="B25" s="217" t="s">
        <v>82</v>
      </c>
      <c r="C25" s="218" t="s">
        <v>83</v>
      </c>
      <c r="D25" s="345">
        <v>530</v>
      </c>
      <c r="E25" s="346">
        <v>0.024691358024691357</v>
      </c>
      <c r="F25" s="346">
        <v>0.04065040650406504</v>
      </c>
      <c r="G25" s="346">
        <v>0.032</v>
      </c>
    </row>
    <row r="26" spans="1:7" ht="15">
      <c r="A26" s="152" t="s">
        <v>84</v>
      </c>
      <c r="B26" s="217" t="s">
        <v>85</v>
      </c>
      <c r="C26" s="218" t="s">
        <v>86</v>
      </c>
      <c r="D26" s="345">
        <v>124</v>
      </c>
      <c r="E26" s="346">
        <v>0.0449438202247191</v>
      </c>
      <c r="F26" s="346">
        <v>0.05714285714285714</v>
      </c>
      <c r="G26" s="346">
        <v>0.048</v>
      </c>
    </row>
    <row r="27" spans="1:7" ht="15">
      <c r="A27" s="152" t="s">
        <v>87</v>
      </c>
      <c r="B27" s="217" t="s">
        <v>88</v>
      </c>
      <c r="C27" s="218" t="s">
        <v>89</v>
      </c>
      <c r="D27" s="345">
        <v>1598</v>
      </c>
      <c r="E27" s="346">
        <v>0.060393258426966294</v>
      </c>
      <c r="F27" s="346">
        <v>0.1038961038961039</v>
      </c>
      <c r="G27" s="346">
        <v>0.073</v>
      </c>
    </row>
    <row r="28" spans="1:7" ht="15">
      <c r="A28" s="152" t="s">
        <v>90</v>
      </c>
      <c r="B28" s="217" t="s">
        <v>91</v>
      </c>
      <c r="C28" s="218" t="s">
        <v>92</v>
      </c>
      <c r="D28" s="345">
        <v>1124</v>
      </c>
      <c r="E28" s="346">
        <v>0.025454545454545455</v>
      </c>
      <c r="F28" s="346">
        <v>0.12121212121212122</v>
      </c>
      <c r="G28" s="346">
        <v>0.091</v>
      </c>
    </row>
    <row r="29" spans="1:7" ht="15">
      <c r="A29" s="152" t="s">
        <v>93</v>
      </c>
      <c r="B29" s="217" t="s">
        <v>94</v>
      </c>
      <c r="C29" s="218" t="s">
        <v>95</v>
      </c>
      <c r="D29" s="345">
        <v>202</v>
      </c>
      <c r="E29" s="346">
        <v>0.06756756756756757</v>
      </c>
      <c r="F29" s="346">
        <v>0.0703125</v>
      </c>
      <c r="G29" s="346">
        <v>0.06894003378378379</v>
      </c>
    </row>
    <row r="30" spans="1:7" ht="15">
      <c r="A30" s="152" t="s">
        <v>96</v>
      </c>
      <c r="B30" s="217" t="s">
        <v>97</v>
      </c>
      <c r="C30" s="218" t="s">
        <v>98</v>
      </c>
      <c r="D30" s="345">
        <v>671</v>
      </c>
      <c r="E30" s="348" t="s">
        <v>32</v>
      </c>
      <c r="F30" s="346">
        <v>0.04721030042918455</v>
      </c>
      <c r="G30" s="346">
        <v>0.036</v>
      </c>
    </row>
    <row r="31" spans="1:7" ht="15">
      <c r="A31" s="152" t="s">
        <v>99</v>
      </c>
      <c r="B31" s="217" t="s">
        <v>100</v>
      </c>
      <c r="C31" s="218" t="s">
        <v>101</v>
      </c>
      <c r="D31" s="345">
        <v>1596</v>
      </c>
      <c r="E31" s="348" t="s">
        <v>33</v>
      </c>
      <c r="F31" s="346">
        <v>0.07291666666666667</v>
      </c>
      <c r="G31" s="346">
        <v>0.041</v>
      </c>
    </row>
    <row r="32" spans="1:7" ht="15">
      <c r="A32" s="152" t="s">
        <v>102</v>
      </c>
      <c r="B32" s="217" t="s">
        <v>103</v>
      </c>
      <c r="C32" s="218" t="s">
        <v>104</v>
      </c>
      <c r="D32" s="219">
        <v>615</v>
      </c>
      <c r="E32" s="346">
        <v>0.038</v>
      </c>
      <c r="F32" s="346">
        <v>0.085</v>
      </c>
      <c r="G32" s="346">
        <v>0.055</v>
      </c>
    </row>
    <row r="33" spans="1:7" ht="15.75">
      <c r="A33" s="290" t="s">
        <v>331</v>
      </c>
      <c r="B33" s="293" t="s">
        <v>447</v>
      </c>
      <c r="C33" s="146" t="s">
        <v>118</v>
      </c>
      <c r="D33" s="146" t="s">
        <v>118</v>
      </c>
      <c r="E33" s="536" t="s">
        <v>444</v>
      </c>
      <c r="F33" s="537"/>
      <c r="G33" s="538"/>
    </row>
    <row r="34" spans="1:7" ht="15.75">
      <c r="A34" s="152" t="s">
        <v>328</v>
      </c>
      <c r="B34" s="217" t="s">
        <v>26</v>
      </c>
      <c r="C34" s="218" t="s">
        <v>105</v>
      </c>
      <c r="D34" s="345">
        <v>5011</v>
      </c>
      <c r="E34" s="349">
        <v>0.037</v>
      </c>
      <c r="F34" s="342">
        <v>0.227</v>
      </c>
      <c r="G34" s="342">
        <v>0.172</v>
      </c>
    </row>
    <row r="35" spans="1:7" ht="15.75">
      <c r="A35" s="152" t="s">
        <v>329</v>
      </c>
      <c r="B35" s="217" t="s">
        <v>27</v>
      </c>
      <c r="C35" s="218" t="s">
        <v>106</v>
      </c>
      <c r="D35" s="345">
        <v>4058</v>
      </c>
      <c r="E35" s="342">
        <v>0.038306451612903226</v>
      </c>
      <c r="F35" s="342">
        <v>0.14354066985645933</v>
      </c>
      <c r="G35" s="342">
        <v>0.08</v>
      </c>
    </row>
    <row r="36" spans="1:7" ht="15.75">
      <c r="A36" s="152" t="s">
        <v>330</v>
      </c>
      <c r="B36" s="217" t="s">
        <v>28</v>
      </c>
      <c r="C36" s="218" t="s">
        <v>107</v>
      </c>
      <c r="D36" s="345">
        <v>4840</v>
      </c>
      <c r="E36" s="342">
        <v>0.03</v>
      </c>
      <c r="F36" s="342">
        <v>0.169</v>
      </c>
      <c r="G36" s="342">
        <v>0.115</v>
      </c>
    </row>
    <row r="37" spans="1:7" ht="15.75">
      <c r="A37" s="152" t="s">
        <v>421</v>
      </c>
      <c r="B37" s="217" t="s">
        <v>29</v>
      </c>
      <c r="C37" s="218" t="s">
        <v>108</v>
      </c>
      <c r="D37" s="345">
        <v>3719</v>
      </c>
      <c r="E37" s="342">
        <v>0.036</v>
      </c>
      <c r="F37" s="342">
        <v>0.09074733096085409</v>
      </c>
      <c r="G37" s="342">
        <v>0.071</v>
      </c>
    </row>
    <row r="38" spans="1:7" ht="15.75">
      <c r="A38" s="152" t="s">
        <v>422</v>
      </c>
      <c r="B38" s="217" t="s">
        <v>30</v>
      </c>
      <c r="C38" s="218" t="s">
        <v>109</v>
      </c>
      <c r="D38" s="345">
        <v>2211</v>
      </c>
      <c r="E38" s="342">
        <v>0.041</v>
      </c>
      <c r="F38" s="342">
        <v>0.055</v>
      </c>
      <c r="G38" s="342">
        <v>0.045</v>
      </c>
    </row>
    <row r="39" spans="1:7" ht="18.75">
      <c r="A39" s="546" t="s">
        <v>332</v>
      </c>
      <c r="B39" s="547"/>
      <c r="C39" s="221" t="s">
        <v>110</v>
      </c>
      <c r="D39" s="220">
        <v>19839</v>
      </c>
      <c r="E39" s="220"/>
      <c r="F39" s="220"/>
      <c r="G39" s="220"/>
    </row>
    <row r="40" ht="6" customHeight="1">
      <c r="A40" s="147"/>
    </row>
    <row r="41" ht="15.75">
      <c r="A41" s="150" t="s">
        <v>337</v>
      </c>
    </row>
    <row r="42" spans="1:3" ht="12.75">
      <c r="A42" s="151" t="s">
        <v>334</v>
      </c>
      <c r="B42" s="83"/>
      <c r="C42" s="83" t="s">
        <v>338</v>
      </c>
    </row>
    <row r="43" ht="15.75">
      <c r="A43" s="150" t="s">
        <v>333</v>
      </c>
    </row>
    <row r="44" ht="12.75">
      <c r="A44" s="151" t="s">
        <v>334</v>
      </c>
    </row>
    <row r="45" ht="6" customHeight="1">
      <c r="A45" s="147"/>
    </row>
    <row r="46" spans="1:7" ht="12.75" customHeight="1">
      <c r="A46" s="539" t="s">
        <v>335</v>
      </c>
      <c r="B46" s="539"/>
      <c r="C46" s="539"/>
      <c r="D46" s="539"/>
      <c r="E46" s="539"/>
      <c r="F46" s="539"/>
      <c r="G46" s="539"/>
    </row>
    <row r="47" spans="1:7" ht="24.75" customHeight="1">
      <c r="A47" s="540" t="s">
        <v>358</v>
      </c>
      <c r="B47" s="541"/>
      <c r="C47" s="541"/>
      <c r="D47" s="541"/>
      <c r="E47" s="541"/>
      <c r="F47" s="541"/>
      <c r="G47" s="542"/>
    </row>
    <row r="48" spans="1:7" ht="16.5" customHeight="1">
      <c r="A48" s="543"/>
      <c r="B48" s="544"/>
      <c r="C48" s="544"/>
      <c r="D48" s="544"/>
      <c r="E48" s="544"/>
      <c r="F48" s="544"/>
      <c r="G48" s="545"/>
    </row>
    <row r="49" ht="6" customHeight="1"/>
  </sheetData>
  <sheetProtection/>
  <mergeCells count="11">
    <mergeCell ref="D9:D10"/>
    <mergeCell ref="A8:D8"/>
    <mergeCell ref="E33:G33"/>
    <mergeCell ref="A46:G46"/>
    <mergeCell ref="A47:G48"/>
    <mergeCell ref="A39:B39"/>
    <mergeCell ref="D4:G6"/>
    <mergeCell ref="E11:G11"/>
    <mergeCell ref="E8:G9"/>
    <mergeCell ref="A9:B10"/>
    <mergeCell ref="C9:C10"/>
  </mergeCells>
  <hyperlinks>
    <hyperlink ref="A44" r:id="rId1" display="http://europa.eu.int/comm/eurostat/ramon/nuts/home_regions_en.html"/>
    <hyperlink ref="A42" r:id="rId2" display="http://europa.eu.int/comm/eurostat/ramon/nuts/home_regions_en.html"/>
  </hyperlinks>
  <printOptions/>
  <pageMargins left="0.75" right="0.75" top="1" bottom="1" header="0.5" footer="0.5"/>
  <pageSetup fitToHeight="1" fitToWidth="1" horizontalDpi="600" verticalDpi="600" orientation="landscape" paperSize="9" scale="65" r:id="rId3"/>
  <headerFooter alignWithMargins="0">
    <oddHeader>&amp;L&amp;F&amp;C&amp;A</oddHeader>
    <oddFooter>&amp;L&amp;D&amp;CPage &amp;P of &amp;N</oddFooter>
  </headerFooter>
  <ignoredErrors>
    <ignoredError sqref="B3:B5" unlockedFormula="1"/>
    <ignoredError sqref="E13:G32"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G48"/>
  <sheetViews>
    <sheetView showZeros="0" zoomScalePageLayoutView="0" workbookViewId="0" topLeftCell="A1">
      <pane xSplit="2" ySplit="10" topLeftCell="C11" activePane="bottomRight" state="frozen"/>
      <selection pane="topLeft" activeCell="Q45" sqref="Q45"/>
      <selection pane="topRight" activeCell="Q45" sqref="Q45"/>
      <selection pane="bottomLeft" activeCell="Q45" sqref="Q45"/>
      <selection pane="bottomRight" activeCell="J8" sqref="J8"/>
    </sheetView>
  </sheetViews>
  <sheetFormatPr defaultColWidth="9.140625" defaultRowHeight="12.75"/>
  <cols>
    <col min="1" max="1" width="29.00390625" style="1" customWidth="1"/>
    <col min="2" max="2" width="34.140625" style="1" customWidth="1"/>
    <col min="3" max="3" width="12.7109375" style="1" customWidth="1"/>
    <col min="4" max="4" width="16.8515625" style="1" bestFit="1" customWidth="1"/>
    <col min="5" max="7" width="15.8515625" style="1" customWidth="1"/>
    <col min="8" max="16384" width="9.140625" style="1" customWidth="1"/>
  </cols>
  <sheetData>
    <row r="1" ht="20.25">
      <c r="A1" s="291" t="s">
        <v>445</v>
      </c>
    </row>
    <row r="2" s="149" customFormat="1" ht="6" customHeight="1">
      <c r="A2" s="148"/>
    </row>
    <row r="3" spans="1:7" ht="15.75">
      <c r="A3" s="142" t="s">
        <v>302</v>
      </c>
      <c r="B3" s="214" t="str">
        <f>'Contacts&amp;Summary'!B8</f>
        <v>Italy</v>
      </c>
      <c r="D3" s="292" t="s">
        <v>446</v>
      </c>
      <c r="E3" s="83"/>
      <c r="F3" s="83"/>
      <c r="G3" s="83"/>
    </row>
    <row r="4" spans="1:7" ht="15.75">
      <c r="A4" s="143" t="s">
        <v>315</v>
      </c>
      <c r="B4" s="215" t="s">
        <v>245</v>
      </c>
      <c r="D4" s="548" t="s">
        <v>448</v>
      </c>
      <c r="E4" s="548"/>
      <c r="F4" s="548"/>
      <c r="G4" s="548"/>
    </row>
    <row r="5" spans="1:7" ht="15.75">
      <c r="A5" s="143" t="s">
        <v>233</v>
      </c>
      <c r="B5" s="215">
        <f>'Contacts&amp;Summary'!B7</f>
        <v>2007</v>
      </c>
      <c r="D5" s="548"/>
      <c r="E5" s="548"/>
      <c r="F5" s="548"/>
      <c r="G5" s="548"/>
    </row>
    <row r="6" spans="1:7" ht="15" customHeight="1">
      <c r="A6" s="142" t="s">
        <v>339</v>
      </c>
      <c r="B6" s="216"/>
      <c r="D6" s="548"/>
      <c r="E6" s="548"/>
      <c r="F6" s="548"/>
      <c r="G6" s="548"/>
    </row>
    <row r="7" ht="5.25" customHeight="1">
      <c r="A7" s="144"/>
    </row>
    <row r="8" spans="1:7" ht="15.75">
      <c r="A8" s="536" t="s">
        <v>321</v>
      </c>
      <c r="B8" s="537"/>
      <c r="C8" s="537"/>
      <c r="D8" s="538"/>
      <c r="E8" s="549" t="s">
        <v>442</v>
      </c>
      <c r="F8" s="550"/>
      <c r="G8" s="551"/>
    </row>
    <row r="9" spans="1:7" ht="12.75">
      <c r="A9" s="555" t="s">
        <v>322</v>
      </c>
      <c r="B9" s="556"/>
      <c r="C9" s="559" t="s">
        <v>323</v>
      </c>
      <c r="D9" s="559" t="s">
        <v>336</v>
      </c>
      <c r="E9" s="552"/>
      <c r="F9" s="553"/>
      <c r="G9" s="554"/>
    </row>
    <row r="10" spans="1:7" ht="15.75">
      <c r="A10" s="557"/>
      <c r="B10" s="558"/>
      <c r="C10" s="560"/>
      <c r="D10" s="560"/>
      <c r="E10" s="145" t="s">
        <v>324</v>
      </c>
      <c r="F10" s="145" t="s">
        <v>325</v>
      </c>
      <c r="G10" s="145" t="s">
        <v>326</v>
      </c>
    </row>
    <row r="11" spans="1:7" ht="15.75">
      <c r="A11" s="290" t="s">
        <v>327</v>
      </c>
      <c r="B11" s="293" t="s">
        <v>447</v>
      </c>
      <c r="C11" s="146" t="s">
        <v>118</v>
      </c>
      <c r="D11" s="146" t="s">
        <v>118</v>
      </c>
      <c r="E11" s="536" t="s">
        <v>443</v>
      </c>
      <c r="F11" s="537"/>
      <c r="G11" s="538"/>
    </row>
    <row r="12" spans="1:7" ht="15">
      <c r="A12" s="152" t="s">
        <v>328</v>
      </c>
      <c r="B12" s="217" t="s">
        <v>48</v>
      </c>
      <c r="C12" s="218" t="s">
        <v>49</v>
      </c>
      <c r="D12" s="345">
        <v>1675</v>
      </c>
      <c r="E12" s="346">
        <v>0.14</v>
      </c>
      <c r="F12" s="346">
        <v>0.307</v>
      </c>
      <c r="G12" s="346">
        <v>0.187</v>
      </c>
    </row>
    <row r="13" spans="1:7" ht="15">
      <c r="A13" s="152" t="s">
        <v>329</v>
      </c>
      <c r="B13" s="217" t="s">
        <v>50</v>
      </c>
      <c r="C13" s="218" t="s">
        <v>51</v>
      </c>
      <c r="D13" s="347">
        <v>84</v>
      </c>
      <c r="E13" s="346">
        <v>0.155</v>
      </c>
      <c r="F13" s="346">
        <v>0.155</v>
      </c>
      <c r="G13" s="346">
        <v>0.155</v>
      </c>
    </row>
    <row r="14" spans="1:7" ht="15">
      <c r="A14" s="152" t="s">
        <v>330</v>
      </c>
      <c r="B14" s="217" t="s">
        <v>52</v>
      </c>
      <c r="C14" s="218" t="s">
        <v>53</v>
      </c>
      <c r="D14" s="345">
        <v>507</v>
      </c>
      <c r="E14" s="346">
        <v>0.07692307692307693</v>
      </c>
      <c r="F14" s="346">
        <v>0.15</v>
      </c>
      <c r="G14" s="346">
        <v>0.128</v>
      </c>
    </row>
    <row r="15" spans="1:7" ht="15">
      <c r="A15" s="152" t="s">
        <v>421</v>
      </c>
      <c r="B15" s="217" t="s">
        <v>54</v>
      </c>
      <c r="C15" s="218" t="s">
        <v>55</v>
      </c>
      <c r="D15" s="345">
        <v>2917</v>
      </c>
      <c r="E15" s="346">
        <v>0.188</v>
      </c>
      <c r="F15" s="346">
        <v>0.416</v>
      </c>
      <c r="G15" s="346">
        <v>0.3</v>
      </c>
    </row>
    <row r="16" spans="1:7" ht="15">
      <c r="A16" s="152" t="s">
        <v>422</v>
      </c>
      <c r="B16" s="217" t="s">
        <v>56</v>
      </c>
      <c r="C16" s="218" t="s">
        <v>57</v>
      </c>
      <c r="D16" s="345">
        <v>162</v>
      </c>
      <c r="E16" s="346">
        <v>0.142</v>
      </c>
      <c r="F16" s="346">
        <v>0.142</v>
      </c>
      <c r="G16" s="346">
        <v>0.142</v>
      </c>
    </row>
    <row r="17" spans="1:7" ht="15">
      <c r="A17" s="152" t="s">
        <v>423</v>
      </c>
      <c r="B17" s="217" t="s">
        <v>58</v>
      </c>
      <c r="C17" s="218" t="s">
        <v>59</v>
      </c>
      <c r="D17" s="345">
        <v>210</v>
      </c>
      <c r="E17" s="346">
        <v>0.195</v>
      </c>
      <c r="F17" s="346">
        <v>0.195</v>
      </c>
      <c r="G17" s="346">
        <v>0.195</v>
      </c>
    </row>
    <row r="18" spans="1:7" ht="15">
      <c r="A18" s="152" t="s">
        <v>60</v>
      </c>
      <c r="B18" s="217" t="s">
        <v>61</v>
      </c>
      <c r="C18" s="218" t="s">
        <v>62</v>
      </c>
      <c r="D18" s="345">
        <v>1577</v>
      </c>
      <c r="E18" s="346">
        <v>0.032</v>
      </c>
      <c r="F18" s="346">
        <v>0.21</v>
      </c>
      <c r="G18" s="346">
        <v>0.081</v>
      </c>
    </row>
    <row r="19" spans="1:7" ht="15">
      <c r="A19" s="152" t="s">
        <v>63</v>
      </c>
      <c r="B19" s="217" t="s">
        <v>64</v>
      </c>
      <c r="C19" s="218" t="s">
        <v>65</v>
      </c>
      <c r="D19" s="345">
        <v>523</v>
      </c>
      <c r="E19" s="346">
        <v>0.078</v>
      </c>
      <c r="F19" s="346">
        <v>0.103</v>
      </c>
      <c r="G19" s="346">
        <v>0.082</v>
      </c>
    </row>
    <row r="20" spans="1:7" ht="15">
      <c r="A20" s="152" t="s">
        <v>66</v>
      </c>
      <c r="B20" s="217" t="s">
        <v>67</v>
      </c>
      <c r="C20" s="218" t="s">
        <v>68</v>
      </c>
      <c r="D20" s="345">
        <v>1676</v>
      </c>
      <c r="E20" s="346">
        <v>0.05913978494623656</v>
      </c>
      <c r="F20" s="346">
        <v>0.18</v>
      </c>
      <c r="G20" s="346">
        <v>0.119</v>
      </c>
    </row>
    <row r="21" spans="1:7" ht="15">
      <c r="A21" s="152" t="s">
        <v>69</v>
      </c>
      <c r="B21" s="217" t="s">
        <v>70</v>
      </c>
      <c r="C21" s="218" t="s">
        <v>71</v>
      </c>
      <c r="D21" s="345">
        <v>1438</v>
      </c>
      <c r="E21" s="346">
        <v>0.06306306306306306</v>
      </c>
      <c r="F21" s="346">
        <v>0.2</v>
      </c>
      <c r="G21" s="346">
        <v>0.116</v>
      </c>
    </row>
    <row r="22" spans="1:7" ht="15">
      <c r="A22" s="152" t="s">
        <v>72</v>
      </c>
      <c r="B22" s="217" t="s">
        <v>73</v>
      </c>
      <c r="C22" s="218" t="s">
        <v>74</v>
      </c>
      <c r="D22" s="345">
        <v>412</v>
      </c>
      <c r="E22" s="346">
        <v>0.17204301075268819</v>
      </c>
      <c r="F22" s="346">
        <v>0.235</v>
      </c>
      <c r="G22" s="346">
        <v>0.221</v>
      </c>
    </row>
    <row r="23" spans="1:7" ht="15">
      <c r="A23" s="152" t="s">
        <v>75</v>
      </c>
      <c r="B23" s="217" t="s">
        <v>76</v>
      </c>
      <c r="C23" s="218" t="s">
        <v>77</v>
      </c>
      <c r="D23" s="345">
        <v>679</v>
      </c>
      <c r="E23" s="346">
        <v>0.279</v>
      </c>
      <c r="F23" s="346">
        <v>0.419</v>
      </c>
      <c r="G23" s="346">
        <v>0.337</v>
      </c>
    </row>
    <row r="24" spans="1:7" ht="15">
      <c r="A24" s="152" t="s">
        <v>78</v>
      </c>
      <c r="B24" s="217" t="s">
        <v>79</v>
      </c>
      <c r="C24" s="218" t="s">
        <v>80</v>
      </c>
      <c r="D24" s="345">
        <v>2031</v>
      </c>
      <c r="E24" s="346">
        <v>0.03488372093023256</v>
      </c>
      <c r="F24" s="346">
        <v>0.084</v>
      </c>
      <c r="G24" s="346">
        <v>0.079</v>
      </c>
    </row>
    <row r="25" spans="1:7" ht="15">
      <c r="A25" s="152" t="s">
        <v>81</v>
      </c>
      <c r="B25" s="217" t="s">
        <v>82</v>
      </c>
      <c r="C25" s="218" t="s">
        <v>83</v>
      </c>
      <c r="D25" s="345">
        <v>544</v>
      </c>
      <c r="E25" s="346">
        <v>0.144</v>
      </c>
      <c r="F25" s="346">
        <v>0.364</v>
      </c>
      <c r="G25" s="346">
        <v>0.2866686343959071</v>
      </c>
    </row>
    <row r="26" spans="1:7" ht="15">
      <c r="A26" s="152" t="s">
        <v>84</v>
      </c>
      <c r="B26" s="217" t="s">
        <v>85</v>
      </c>
      <c r="C26" s="218" t="s">
        <v>86</v>
      </c>
      <c r="D26" s="345">
        <v>126</v>
      </c>
      <c r="E26" s="346">
        <v>0.08571428571428572</v>
      </c>
      <c r="F26" s="346">
        <v>0.13186813186813187</v>
      </c>
      <c r="G26" s="346">
        <v>0.119</v>
      </c>
    </row>
    <row r="27" spans="1:7" ht="15">
      <c r="A27" s="152" t="s">
        <v>87</v>
      </c>
      <c r="B27" s="217" t="s">
        <v>88</v>
      </c>
      <c r="C27" s="218" t="s">
        <v>89</v>
      </c>
      <c r="D27" s="345">
        <v>1622</v>
      </c>
      <c r="E27" s="346">
        <v>0.09152542372881356</v>
      </c>
      <c r="F27" s="346">
        <v>0.195</v>
      </c>
      <c r="G27" s="346">
        <v>0.133</v>
      </c>
    </row>
    <row r="28" spans="1:7" ht="15">
      <c r="A28" s="152" t="s">
        <v>90</v>
      </c>
      <c r="B28" s="217" t="s">
        <v>91</v>
      </c>
      <c r="C28" s="218" t="s">
        <v>92</v>
      </c>
      <c r="D28" s="345">
        <v>1161</v>
      </c>
      <c r="E28" s="346">
        <v>0.03496503496503497</v>
      </c>
      <c r="F28" s="346">
        <v>0.098</v>
      </c>
      <c r="G28" s="346">
        <v>0.059</v>
      </c>
    </row>
    <row r="29" spans="1:7" ht="15">
      <c r="A29" s="152" t="s">
        <v>93</v>
      </c>
      <c r="B29" s="217" t="s">
        <v>94</v>
      </c>
      <c r="C29" s="218" t="s">
        <v>95</v>
      </c>
      <c r="D29" s="345">
        <v>203</v>
      </c>
      <c r="E29" s="346">
        <v>0.04</v>
      </c>
      <c r="F29" s="346">
        <v>0.047</v>
      </c>
      <c r="G29" s="346">
        <v>0.044</v>
      </c>
    </row>
    <row r="30" spans="1:7" ht="15">
      <c r="A30" s="152" t="s">
        <v>96</v>
      </c>
      <c r="B30" s="217" t="s">
        <v>97</v>
      </c>
      <c r="C30" s="218" t="s">
        <v>98</v>
      </c>
      <c r="D30" s="345">
        <v>701</v>
      </c>
      <c r="E30" s="348" t="s">
        <v>34</v>
      </c>
      <c r="F30" s="346">
        <v>0.21153846153846154</v>
      </c>
      <c r="G30" s="346">
        <v>0.084</v>
      </c>
    </row>
    <row r="31" spans="1:7" ht="15">
      <c r="A31" s="152" t="s">
        <v>99</v>
      </c>
      <c r="B31" s="217" t="s">
        <v>100</v>
      </c>
      <c r="C31" s="218" t="s">
        <v>101</v>
      </c>
      <c r="D31" s="345">
        <v>1659</v>
      </c>
      <c r="E31" s="346">
        <v>0.023622047244094488</v>
      </c>
      <c r="F31" s="346">
        <v>0.158</v>
      </c>
      <c r="G31" s="346">
        <v>0.099</v>
      </c>
    </row>
    <row r="32" spans="1:7" ht="15">
      <c r="A32" s="152" t="s">
        <v>102</v>
      </c>
      <c r="B32" s="217" t="s">
        <v>103</v>
      </c>
      <c r="C32" s="218" t="s">
        <v>104</v>
      </c>
      <c r="D32" s="345">
        <v>621</v>
      </c>
      <c r="E32" s="348" t="s">
        <v>35</v>
      </c>
      <c r="F32" s="346">
        <v>0.103</v>
      </c>
      <c r="G32" s="346">
        <v>0.074</v>
      </c>
    </row>
    <row r="33" spans="1:7" ht="15.75">
      <c r="A33" s="290" t="s">
        <v>331</v>
      </c>
      <c r="B33" s="293" t="s">
        <v>447</v>
      </c>
      <c r="C33" s="146" t="s">
        <v>118</v>
      </c>
      <c r="D33" s="146" t="s">
        <v>118</v>
      </c>
      <c r="E33" s="536" t="s">
        <v>444</v>
      </c>
      <c r="F33" s="537"/>
      <c r="G33" s="538"/>
    </row>
    <row r="34" spans="1:7" ht="15.75">
      <c r="A34" s="152" t="s">
        <v>328</v>
      </c>
      <c r="B34" s="217" t="s">
        <v>26</v>
      </c>
      <c r="C34" s="218" t="s">
        <v>105</v>
      </c>
      <c r="D34" s="345">
        <v>5183</v>
      </c>
      <c r="E34" s="342">
        <v>0.1282051282051282</v>
      </c>
      <c r="F34" s="342">
        <v>0.3</v>
      </c>
      <c r="G34" s="342">
        <v>0.244</v>
      </c>
    </row>
    <row r="35" spans="1:7" ht="15.75">
      <c r="A35" s="152" t="s">
        <v>329</v>
      </c>
      <c r="B35" s="217" t="s">
        <v>27</v>
      </c>
      <c r="C35" s="218" t="s">
        <v>106</v>
      </c>
      <c r="D35" s="345">
        <v>4148</v>
      </c>
      <c r="E35" s="342">
        <v>0.081</v>
      </c>
      <c r="F35" s="342">
        <v>0.195</v>
      </c>
      <c r="G35" s="342">
        <v>0.104</v>
      </c>
    </row>
    <row r="36" spans="1:7" ht="15.75">
      <c r="A36" s="152" t="s">
        <v>330</v>
      </c>
      <c r="B36" s="217" t="s">
        <v>28</v>
      </c>
      <c r="C36" s="218" t="s">
        <v>107</v>
      </c>
      <c r="D36" s="345">
        <v>4560</v>
      </c>
      <c r="E36" s="342">
        <v>0.079</v>
      </c>
      <c r="F36" s="342">
        <v>0.337</v>
      </c>
      <c r="G36" s="342">
        <v>0.157</v>
      </c>
    </row>
    <row r="37" spans="1:7" ht="15.75">
      <c r="A37" s="152" t="s">
        <v>421</v>
      </c>
      <c r="B37" s="217" t="s">
        <v>29</v>
      </c>
      <c r="C37" s="218" t="s">
        <v>108</v>
      </c>
      <c r="D37" s="345">
        <v>4357</v>
      </c>
      <c r="E37" s="342">
        <v>0.044</v>
      </c>
      <c r="F37" s="342">
        <v>0.133</v>
      </c>
      <c r="G37" s="342">
        <v>0.096</v>
      </c>
    </row>
    <row r="38" spans="1:7" ht="15.75">
      <c r="A38" s="152" t="s">
        <v>422</v>
      </c>
      <c r="B38" s="217" t="s">
        <v>30</v>
      </c>
      <c r="C38" s="218" t="s">
        <v>109</v>
      </c>
      <c r="D38" s="345">
        <v>2280</v>
      </c>
      <c r="E38" s="342">
        <v>0.074</v>
      </c>
      <c r="F38" s="342">
        <v>0.099</v>
      </c>
      <c r="G38" s="342">
        <v>0.092</v>
      </c>
    </row>
    <row r="39" spans="1:7" ht="18.75">
      <c r="A39" s="546" t="s">
        <v>332</v>
      </c>
      <c r="B39" s="547"/>
      <c r="C39" s="221" t="s">
        <v>110</v>
      </c>
      <c r="D39" s="220">
        <v>20528</v>
      </c>
      <c r="E39" s="220"/>
      <c r="F39" s="220"/>
      <c r="G39" s="220"/>
    </row>
    <row r="40" ht="6" customHeight="1">
      <c r="A40" s="147"/>
    </row>
    <row r="41" ht="15.75">
      <c r="A41" s="150" t="s">
        <v>337</v>
      </c>
    </row>
    <row r="42" spans="1:3" ht="12.75">
      <c r="A42" s="151" t="s">
        <v>334</v>
      </c>
      <c r="B42" s="83"/>
      <c r="C42" s="83" t="s">
        <v>338</v>
      </c>
    </row>
    <row r="43" ht="15.75">
      <c r="A43" s="150" t="s">
        <v>333</v>
      </c>
    </row>
    <row r="44" ht="12.75">
      <c r="A44" s="151" t="s">
        <v>334</v>
      </c>
    </row>
    <row r="45" ht="6" customHeight="1">
      <c r="A45" s="147"/>
    </row>
    <row r="46" spans="1:7" ht="12.75" customHeight="1">
      <c r="A46" s="539" t="s">
        <v>335</v>
      </c>
      <c r="B46" s="539"/>
      <c r="C46" s="539"/>
      <c r="D46" s="539"/>
      <c r="E46" s="539"/>
      <c r="F46" s="539"/>
      <c r="G46" s="539"/>
    </row>
    <row r="47" spans="1:7" ht="24.75" customHeight="1">
      <c r="A47" s="540" t="s">
        <v>111</v>
      </c>
      <c r="B47" s="541"/>
      <c r="C47" s="541"/>
      <c r="D47" s="541"/>
      <c r="E47" s="541"/>
      <c r="F47" s="541"/>
      <c r="G47" s="542"/>
    </row>
    <row r="48" spans="1:7" ht="24.75" customHeight="1">
      <c r="A48" s="543"/>
      <c r="B48" s="544"/>
      <c r="C48" s="544"/>
      <c r="D48" s="544"/>
      <c r="E48" s="544"/>
      <c r="F48" s="544"/>
      <c r="G48" s="545"/>
    </row>
    <row r="49" ht="5.25" customHeight="1"/>
  </sheetData>
  <sheetProtection/>
  <mergeCells count="11">
    <mergeCell ref="A8:D8"/>
    <mergeCell ref="A39:B39"/>
    <mergeCell ref="A46:G46"/>
    <mergeCell ref="A47:G48"/>
    <mergeCell ref="A9:B10"/>
    <mergeCell ref="C9:C10"/>
    <mergeCell ref="D4:G6"/>
    <mergeCell ref="E11:G11"/>
    <mergeCell ref="E33:G33"/>
    <mergeCell ref="E8:G9"/>
    <mergeCell ref="D9:D10"/>
  </mergeCells>
  <hyperlinks>
    <hyperlink ref="A44" r:id="rId1" display="http://europa.eu.int/comm/eurostat/ramon/nuts/home_regions_en.html"/>
    <hyperlink ref="A42" r:id="rId2" display="http://europa.eu.int/comm/eurostat/ramon/nuts/home_regions_en.html"/>
  </hyperlinks>
  <printOptions/>
  <pageMargins left="0.75" right="0.75" top="1" bottom="1" header="0.5" footer="0.5"/>
  <pageSetup fitToHeight="1" fitToWidth="1" horizontalDpi="600" verticalDpi="600" orientation="landscape" paperSize="9" scale="64" r:id="rId3"/>
  <headerFooter alignWithMargins="0">
    <oddHeader>&amp;L&amp;F&amp;C&amp;A</oddHeader>
    <oddFooter>&amp;L&amp;D&amp;CPage &amp;P of &amp;N</oddFooter>
  </headerFooter>
  <ignoredErrors>
    <ignoredError sqref="B3:B5" unlockedFormula="1"/>
    <ignoredError sqref="E30:E32"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V110"/>
  <sheetViews>
    <sheetView zoomScalePageLayoutView="0" workbookViewId="0" topLeftCell="A1">
      <pane ySplit="9" topLeftCell="A10" activePane="bottomLeft" state="frozen"/>
      <selection pane="topLeft" activeCell="Q45" sqref="Q45"/>
      <selection pane="bottomLeft" activeCell="A52" sqref="A52:M52"/>
    </sheetView>
  </sheetViews>
  <sheetFormatPr defaultColWidth="11.421875" defaultRowHeight="12.75"/>
  <cols>
    <col min="1" max="1" width="30.57421875" style="1" customWidth="1"/>
    <col min="2" max="2" width="6.7109375" style="1" customWidth="1"/>
    <col min="3" max="3" width="19.140625" style="1" customWidth="1"/>
    <col min="4" max="4" width="9.140625" style="1" bestFit="1" customWidth="1"/>
    <col min="5" max="5" width="19.421875" style="1" bestFit="1" customWidth="1"/>
    <col min="6" max="6" width="10.57421875" style="1" customWidth="1"/>
    <col min="7" max="7" width="9.8515625" style="1" bestFit="1" customWidth="1"/>
    <col min="8" max="8" width="10.7109375" style="1" customWidth="1"/>
    <col min="9" max="9" width="13.7109375" style="1" bestFit="1" customWidth="1"/>
    <col min="10" max="11" width="9.57421875" style="1" customWidth="1"/>
    <col min="12" max="12" width="22.8515625" style="1" bestFit="1" customWidth="1"/>
    <col min="13" max="13" width="13.7109375" style="1" bestFit="1" customWidth="1"/>
    <col min="14" max="16384" width="11.421875" style="1" customWidth="1"/>
  </cols>
  <sheetData>
    <row r="1" ht="18">
      <c r="A1" s="47" t="s">
        <v>439</v>
      </c>
    </row>
    <row r="2" spans="1:11" ht="6" customHeight="1">
      <c r="A2" s="51"/>
      <c r="B2" s="2"/>
      <c r="C2" s="2"/>
      <c r="D2" s="2"/>
      <c r="E2" s="2"/>
      <c r="F2" s="2"/>
      <c r="G2" s="2"/>
      <c r="H2" s="2"/>
      <c r="I2" s="2"/>
      <c r="J2" s="2"/>
      <c r="K2" s="2"/>
    </row>
    <row r="3" spans="1:11" ht="12.75">
      <c r="A3" s="46" t="s">
        <v>133</v>
      </c>
      <c r="B3" s="574" t="str">
        <f>'Contacts&amp;Summary'!B8</f>
        <v>Italy</v>
      </c>
      <c r="C3" s="575"/>
      <c r="D3" s="575"/>
      <c r="E3" s="576"/>
      <c r="J3" s="52"/>
      <c r="K3" s="52"/>
    </row>
    <row r="4" spans="1:11" ht="12.75">
      <c r="A4" s="46" t="s">
        <v>134</v>
      </c>
      <c r="B4" s="574">
        <f>'Contacts&amp;Summary'!B7</f>
        <v>2007</v>
      </c>
      <c r="C4" s="575"/>
      <c r="D4" s="575"/>
      <c r="E4" s="576"/>
      <c r="J4" s="52"/>
      <c r="K4" s="52"/>
    </row>
    <row r="5" spans="1:11" ht="12.75">
      <c r="A5" s="288" t="s">
        <v>462</v>
      </c>
      <c r="B5" s="574" t="s">
        <v>3</v>
      </c>
      <c r="C5" s="580"/>
      <c r="D5" s="580"/>
      <c r="E5" s="581"/>
      <c r="J5" s="52"/>
      <c r="K5" s="52"/>
    </row>
    <row r="6" spans="1:11" ht="12.75">
      <c r="A6" s="46" t="s">
        <v>176</v>
      </c>
      <c r="B6" s="577" t="s">
        <v>47</v>
      </c>
      <c r="C6" s="578"/>
      <c r="D6" s="578"/>
      <c r="E6" s="579"/>
      <c r="J6" s="52"/>
      <c r="K6" s="52"/>
    </row>
    <row r="7" spans="1:11" ht="12.75">
      <c r="A7" s="46" t="s">
        <v>177</v>
      </c>
      <c r="B7" s="574"/>
      <c r="C7" s="575"/>
      <c r="D7" s="575"/>
      <c r="E7" s="576"/>
      <c r="J7" s="53"/>
      <c r="K7" s="53"/>
    </row>
    <row r="8" spans="1:11" ht="12.75">
      <c r="A8" s="46" t="s">
        <v>204</v>
      </c>
      <c r="B8" s="80" t="s">
        <v>24</v>
      </c>
      <c r="C8" s="571" t="str">
        <f>IF(B8="A","1st June to 31st August (arctic)","1st May to 30th September (normal)")</f>
        <v>1st May to 30th September (normal)</v>
      </c>
      <c r="D8" s="572"/>
      <c r="E8" s="573"/>
      <c r="J8" s="53"/>
      <c r="K8" s="53"/>
    </row>
    <row r="9" spans="1:11" s="2" customFormat="1" ht="11.25">
      <c r="A9" s="68" t="s">
        <v>205</v>
      </c>
      <c r="B9" s="71"/>
      <c r="C9" s="289"/>
      <c r="D9" s="289"/>
      <c r="E9" s="289"/>
      <c r="J9" s="53"/>
      <c r="K9" s="53"/>
    </row>
    <row r="10" spans="1:11" ht="6" customHeight="1">
      <c r="A10" s="66"/>
      <c r="B10" s="68"/>
      <c r="C10" s="68"/>
      <c r="D10" s="53"/>
      <c r="E10" s="53"/>
      <c r="J10" s="53"/>
      <c r="K10" s="53"/>
    </row>
    <row r="11" spans="1:11" ht="15.75">
      <c r="A11" s="67" t="s">
        <v>202</v>
      </c>
      <c r="B11" s="68"/>
      <c r="C11" s="68"/>
      <c r="D11" s="53"/>
      <c r="E11" s="53"/>
      <c r="J11" s="53"/>
      <c r="K11" s="53"/>
    </row>
    <row r="12" spans="1:11" ht="6" customHeight="1">
      <c r="A12" s="4"/>
      <c r="B12" s="4"/>
      <c r="C12" s="4"/>
      <c r="D12" s="4"/>
      <c r="E12" s="4"/>
      <c r="F12" s="4"/>
      <c r="G12" s="4"/>
      <c r="H12" s="4"/>
      <c r="I12" s="4"/>
      <c r="J12" s="4"/>
      <c r="K12" s="4"/>
    </row>
    <row r="13" spans="1:14" ht="14.25">
      <c r="A13" s="5" t="s">
        <v>170</v>
      </c>
      <c r="B13" s="5" t="s">
        <v>135</v>
      </c>
      <c r="C13" s="6" t="s">
        <v>136</v>
      </c>
      <c r="D13" s="7"/>
      <c r="E13" s="7"/>
      <c r="F13" s="7"/>
      <c r="G13" s="8"/>
      <c r="H13" s="9" t="s">
        <v>196</v>
      </c>
      <c r="I13" s="10"/>
      <c r="J13" s="10"/>
      <c r="K13" s="3"/>
      <c r="L13" s="585" t="s">
        <v>410</v>
      </c>
      <c r="M13" s="586"/>
      <c r="N13" s="81"/>
    </row>
    <row r="14" spans="1:14" ht="15.75" customHeight="1">
      <c r="A14" s="12"/>
      <c r="B14" s="12"/>
      <c r="C14" s="13"/>
      <c r="D14" s="14"/>
      <c r="E14" s="14"/>
      <c r="F14" s="14"/>
      <c r="G14" s="15"/>
      <c r="H14" s="117" t="s">
        <v>141</v>
      </c>
      <c r="I14" s="17"/>
      <c r="J14" s="116" t="s">
        <v>142</v>
      </c>
      <c r="K14" s="19"/>
      <c r="L14" s="588" t="s">
        <v>411</v>
      </c>
      <c r="M14" s="588"/>
      <c r="N14" s="81"/>
    </row>
    <row r="15" spans="1:14" ht="22.5">
      <c r="A15" s="20"/>
      <c r="B15" s="20"/>
      <c r="C15" s="21" t="s">
        <v>178</v>
      </c>
      <c r="D15" s="22" t="s">
        <v>137</v>
      </c>
      <c r="E15" s="22" t="s">
        <v>138</v>
      </c>
      <c r="F15" s="22" t="s">
        <v>139</v>
      </c>
      <c r="G15" s="21" t="s">
        <v>140</v>
      </c>
      <c r="H15" s="23" t="s">
        <v>137</v>
      </c>
      <c r="I15" s="23" t="s">
        <v>138</v>
      </c>
      <c r="J15" s="23" t="s">
        <v>137</v>
      </c>
      <c r="K15" s="24" t="s">
        <v>138</v>
      </c>
      <c r="L15" s="326" t="s">
        <v>180</v>
      </c>
      <c r="M15" s="327" t="s">
        <v>191</v>
      </c>
      <c r="N15" s="157"/>
    </row>
    <row r="16" spans="1:14" ht="15.75">
      <c r="A16" s="158" t="s">
        <v>144</v>
      </c>
      <c r="B16" s="165" t="s">
        <v>118</v>
      </c>
      <c r="C16" s="392">
        <v>100</v>
      </c>
      <c r="D16" s="394">
        <v>94.1</v>
      </c>
      <c r="E16" s="395">
        <v>96.6</v>
      </c>
      <c r="F16" s="395">
        <v>95.3</v>
      </c>
      <c r="G16" s="392">
        <v>0.3</v>
      </c>
      <c r="H16" s="392">
        <v>95</v>
      </c>
      <c r="I16" s="408"/>
      <c r="J16" s="207" t="s">
        <v>417</v>
      </c>
      <c r="K16" s="167"/>
      <c r="L16" s="177" t="s">
        <v>197</v>
      </c>
      <c r="M16" s="178">
        <v>2005</v>
      </c>
      <c r="N16" s="157"/>
    </row>
    <row r="17" spans="1:14" ht="15.75">
      <c r="A17" s="158" t="s">
        <v>143</v>
      </c>
      <c r="B17" s="165" t="s">
        <v>118</v>
      </c>
      <c r="C17" s="412">
        <v>62</v>
      </c>
      <c r="D17" s="395">
        <v>84.3</v>
      </c>
      <c r="E17" s="395">
        <v>86.7</v>
      </c>
      <c r="F17" s="395">
        <v>85.7</v>
      </c>
      <c r="G17" s="392">
        <v>0.4</v>
      </c>
      <c r="H17" s="392">
        <v>85</v>
      </c>
      <c r="I17" s="392"/>
      <c r="J17" s="207" t="s">
        <v>418</v>
      </c>
      <c r="K17" s="163"/>
      <c r="L17" s="177" t="s">
        <v>198</v>
      </c>
      <c r="M17" s="178">
        <v>2005</v>
      </c>
      <c r="N17" s="157"/>
    </row>
    <row r="18" spans="1:14" ht="15.75">
      <c r="A18" s="179" t="s">
        <v>145</v>
      </c>
      <c r="B18" s="180" t="s">
        <v>119</v>
      </c>
      <c r="C18" s="400"/>
      <c r="D18" s="401"/>
      <c r="E18" s="401"/>
      <c r="F18" s="401"/>
      <c r="G18" s="400"/>
      <c r="H18" s="400"/>
      <c r="I18" s="400"/>
      <c r="J18" s="181"/>
      <c r="K18" s="209" t="s">
        <v>419</v>
      </c>
      <c r="L18" s="182"/>
      <c r="M18" s="182"/>
      <c r="N18" s="157"/>
    </row>
    <row r="19" spans="1:14" ht="15.75">
      <c r="A19" s="183" t="s">
        <v>235</v>
      </c>
      <c r="B19" s="184"/>
      <c r="C19" s="402"/>
      <c r="D19" s="404"/>
      <c r="E19" s="404"/>
      <c r="F19" s="404"/>
      <c r="G19" s="402"/>
      <c r="H19" s="402"/>
      <c r="I19" s="402"/>
      <c r="J19" s="185"/>
      <c r="K19" s="186">
        <f>IF(B8="A",70,60)</f>
        <v>60</v>
      </c>
      <c r="L19" s="168" t="s">
        <v>254</v>
      </c>
      <c r="M19" s="169">
        <v>2000</v>
      </c>
      <c r="N19" s="157"/>
    </row>
    <row r="20" spans="1:14" ht="15.75">
      <c r="A20" s="187" t="s">
        <v>146</v>
      </c>
      <c r="B20" s="188"/>
      <c r="C20" s="405"/>
      <c r="D20" s="406"/>
      <c r="E20" s="406"/>
      <c r="F20" s="406"/>
      <c r="G20" s="410"/>
      <c r="H20" s="410"/>
      <c r="I20" s="410"/>
      <c r="J20" s="188"/>
      <c r="K20" s="173"/>
      <c r="L20" s="189"/>
      <c r="M20" s="190"/>
      <c r="N20" s="157"/>
    </row>
    <row r="21" spans="1:14" ht="15.75">
      <c r="A21" s="191" t="s">
        <v>238</v>
      </c>
      <c r="B21" s="172" t="s">
        <v>120</v>
      </c>
      <c r="C21" s="393">
        <v>62</v>
      </c>
      <c r="D21" s="398">
        <v>47</v>
      </c>
      <c r="E21" s="397">
        <v>68.6</v>
      </c>
      <c r="F21" s="397">
        <v>57.3</v>
      </c>
      <c r="G21" s="393">
        <v>5.8</v>
      </c>
      <c r="H21" s="399">
        <v>46</v>
      </c>
      <c r="I21" s="393"/>
      <c r="J21" s="192">
        <v>46</v>
      </c>
      <c r="K21" s="193"/>
      <c r="L21" s="189" t="s">
        <v>475</v>
      </c>
      <c r="M21" s="190">
        <v>2000</v>
      </c>
      <c r="N21" s="157"/>
    </row>
    <row r="22" spans="1:14" ht="15.75">
      <c r="A22" s="183" t="s">
        <v>237</v>
      </c>
      <c r="B22" s="185" t="s">
        <v>120</v>
      </c>
      <c r="C22" s="402">
        <v>62</v>
      </c>
      <c r="D22" s="404">
        <v>82.9</v>
      </c>
      <c r="E22" s="403">
        <v>94</v>
      </c>
      <c r="F22" s="404">
        <v>88.8</v>
      </c>
      <c r="G22" s="402">
        <v>3.1</v>
      </c>
      <c r="H22" s="409">
        <v>75</v>
      </c>
      <c r="I22" s="402"/>
      <c r="J22" s="194">
        <v>75</v>
      </c>
      <c r="K22" s="195"/>
      <c r="L22" s="196"/>
      <c r="M22" s="196"/>
      <c r="N22" s="157"/>
    </row>
    <row r="23" spans="1:14" ht="15.75">
      <c r="A23" s="187" t="s">
        <v>147</v>
      </c>
      <c r="B23" s="188"/>
      <c r="C23" s="405"/>
      <c r="D23" s="406"/>
      <c r="E23" s="406"/>
      <c r="F23" s="406"/>
      <c r="G23" s="410"/>
      <c r="H23" s="410"/>
      <c r="I23" s="410"/>
      <c r="J23" s="188"/>
      <c r="K23" s="173"/>
      <c r="L23" s="182"/>
      <c r="M23" s="197"/>
      <c r="N23" s="157"/>
    </row>
    <row r="24" spans="1:14" ht="15.75">
      <c r="A24" s="191" t="s">
        <v>239</v>
      </c>
      <c r="B24" s="172" t="s">
        <v>120</v>
      </c>
      <c r="C24" s="413">
        <v>100</v>
      </c>
      <c r="D24" s="397">
        <v>0.3</v>
      </c>
      <c r="E24" s="397">
        <v>15.2</v>
      </c>
      <c r="F24" s="398">
        <v>6</v>
      </c>
      <c r="G24" s="393">
        <v>3.6</v>
      </c>
      <c r="H24" s="393"/>
      <c r="I24" s="399">
        <v>18</v>
      </c>
      <c r="J24" s="188"/>
      <c r="K24" s="198" t="s">
        <v>420</v>
      </c>
      <c r="L24" s="189" t="s">
        <v>469</v>
      </c>
      <c r="M24" s="190" t="s">
        <v>472</v>
      </c>
      <c r="N24" s="157"/>
    </row>
    <row r="25" spans="1:14" ht="12.75">
      <c r="A25" s="191" t="s">
        <v>148</v>
      </c>
      <c r="B25" s="172" t="s">
        <v>120</v>
      </c>
      <c r="C25" s="393">
        <v>100</v>
      </c>
      <c r="D25" s="393">
        <v>22.6</v>
      </c>
      <c r="E25" s="393">
        <v>34.4</v>
      </c>
      <c r="F25" s="393">
        <v>29.8</v>
      </c>
      <c r="G25" s="393">
        <v>2.4</v>
      </c>
      <c r="H25" s="393"/>
      <c r="I25" s="399">
        <v>35</v>
      </c>
      <c r="J25" s="188"/>
      <c r="K25" s="198">
        <v>42</v>
      </c>
      <c r="L25" s="189" t="s">
        <v>469</v>
      </c>
      <c r="M25" s="190" t="s">
        <v>472</v>
      </c>
      <c r="N25" s="587"/>
    </row>
    <row r="26" spans="1:14" ht="12.75">
      <c r="A26" s="183" t="s">
        <v>149</v>
      </c>
      <c r="B26" s="185" t="s">
        <v>120</v>
      </c>
      <c r="C26" s="402">
        <v>100</v>
      </c>
      <c r="D26" s="407">
        <v>0.41</v>
      </c>
      <c r="E26" s="404">
        <v>0.96</v>
      </c>
      <c r="F26" s="404">
        <v>0.77</v>
      </c>
      <c r="G26" s="411">
        <v>0.12</v>
      </c>
      <c r="H26" s="402"/>
      <c r="I26" s="409">
        <v>1</v>
      </c>
      <c r="J26" s="184"/>
      <c r="K26" s="186">
        <v>1</v>
      </c>
      <c r="L26" s="168" t="s">
        <v>470</v>
      </c>
      <c r="M26" s="169" t="s">
        <v>473</v>
      </c>
      <c r="N26" s="587"/>
    </row>
    <row r="27" spans="1:14" ht="22.5">
      <c r="A27" s="158" t="s">
        <v>150</v>
      </c>
      <c r="B27" s="165" t="s">
        <v>121</v>
      </c>
      <c r="C27" s="392">
        <v>100</v>
      </c>
      <c r="D27" s="395" t="s">
        <v>484</v>
      </c>
      <c r="E27" s="395">
        <v>2.03</v>
      </c>
      <c r="F27" s="395">
        <v>0.83</v>
      </c>
      <c r="G27" s="392">
        <v>0.53</v>
      </c>
      <c r="H27" s="392"/>
      <c r="I27" s="392">
        <v>2.7</v>
      </c>
      <c r="J27" s="165"/>
      <c r="K27" s="199">
        <v>2.7</v>
      </c>
      <c r="L27" s="189" t="s">
        <v>471</v>
      </c>
      <c r="M27" s="190" t="s">
        <v>416</v>
      </c>
      <c r="N27" s="157"/>
    </row>
    <row r="28" spans="1:14" ht="15.75">
      <c r="A28" s="187" t="s">
        <v>151</v>
      </c>
      <c r="B28" s="188"/>
      <c r="C28" s="405"/>
      <c r="D28" s="406"/>
      <c r="E28" s="406"/>
      <c r="F28" s="406"/>
      <c r="G28" s="410"/>
      <c r="H28" s="410"/>
      <c r="I28" s="410"/>
      <c r="J28" s="188"/>
      <c r="K28" s="173"/>
      <c r="L28" s="200"/>
      <c r="M28" s="201"/>
      <c r="N28" s="157"/>
    </row>
    <row r="29" spans="1:14" ht="15.75">
      <c r="A29" s="191" t="s">
        <v>122</v>
      </c>
      <c r="B29" s="172" t="s">
        <v>120</v>
      </c>
      <c r="C29" s="393">
        <v>100</v>
      </c>
      <c r="D29" s="393"/>
      <c r="E29" s="393"/>
      <c r="F29" s="393"/>
      <c r="G29" s="393"/>
      <c r="H29" s="393"/>
      <c r="I29" s="393">
        <v>3</v>
      </c>
      <c r="J29" s="188"/>
      <c r="K29" s="173">
        <v>3</v>
      </c>
      <c r="L29" s="202"/>
      <c r="M29" s="203"/>
      <c r="N29" s="157"/>
    </row>
    <row r="30" spans="1:14" ht="15.75">
      <c r="A30" s="191" t="s">
        <v>123</v>
      </c>
      <c r="B30" s="172" t="s">
        <v>120</v>
      </c>
      <c r="C30" s="393">
        <v>100</v>
      </c>
      <c r="D30" s="393"/>
      <c r="E30" s="393"/>
      <c r="F30" s="393"/>
      <c r="G30" s="393"/>
      <c r="H30" s="393"/>
      <c r="I30" s="393">
        <v>5</v>
      </c>
      <c r="J30" s="188"/>
      <c r="K30" s="173">
        <v>5</v>
      </c>
      <c r="L30" s="202"/>
      <c r="M30" s="203"/>
      <c r="N30" s="157"/>
    </row>
    <row r="31" spans="1:14" ht="15.75">
      <c r="A31" s="191" t="s">
        <v>152</v>
      </c>
      <c r="B31" s="172" t="s">
        <v>120</v>
      </c>
      <c r="C31" s="393">
        <v>100</v>
      </c>
      <c r="D31" s="393"/>
      <c r="E31" s="393"/>
      <c r="F31" s="393"/>
      <c r="G31" s="393"/>
      <c r="H31" s="393"/>
      <c r="I31" s="393">
        <v>10</v>
      </c>
      <c r="J31" s="188"/>
      <c r="K31" s="173">
        <v>10</v>
      </c>
      <c r="L31" s="189" t="s">
        <v>200</v>
      </c>
      <c r="M31" s="190">
        <v>1997</v>
      </c>
      <c r="N31" s="157"/>
    </row>
    <row r="32" spans="1:14" ht="15.75">
      <c r="A32" s="191" t="s">
        <v>153</v>
      </c>
      <c r="B32" s="172" t="s">
        <v>120</v>
      </c>
      <c r="C32" s="393">
        <v>100</v>
      </c>
      <c r="D32" s="393"/>
      <c r="E32" s="393"/>
      <c r="F32" s="393"/>
      <c r="G32" s="393"/>
      <c r="H32" s="393"/>
      <c r="I32" s="393">
        <v>7</v>
      </c>
      <c r="J32" s="188"/>
      <c r="K32" s="173">
        <v>7</v>
      </c>
      <c r="L32" s="189" t="s">
        <v>415</v>
      </c>
      <c r="M32" s="203"/>
      <c r="N32" s="157"/>
    </row>
    <row r="33" spans="1:14" ht="15.75">
      <c r="A33" s="191" t="s">
        <v>154</v>
      </c>
      <c r="B33" s="172" t="s">
        <v>120</v>
      </c>
      <c r="C33" s="393">
        <v>100</v>
      </c>
      <c r="D33" s="393"/>
      <c r="E33" s="393"/>
      <c r="F33" s="393"/>
      <c r="G33" s="393"/>
      <c r="H33" s="393"/>
      <c r="I33" s="393">
        <v>10</v>
      </c>
      <c r="J33" s="188"/>
      <c r="K33" s="173">
        <v>10</v>
      </c>
      <c r="L33" s="189" t="s">
        <v>458</v>
      </c>
      <c r="M33" s="190">
        <v>2000</v>
      </c>
      <c r="N33" s="157"/>
    </row>
    <row r="34" spans="1:152" s="62" customFormat="1" ht="23.25" customHeight="1">
      <c r="A34" s="204" t="s">
        <v>441</v>
      </c>
      <c r="B34" s="172" t="s">
        <v>120</v>
      </c>
      <c r="C34" s="393">
        <v>100</v>
      </c>
      <c r="D34" s="398" t="s">
        <v>484</v>
      </c>
      <c r="E34" s="397">
        <v>11.3</v>
      </c>
      <c r="F34" s="397">
        <v>4.6</v>
      </c>
      <c r="G34" s="399">
        <v>3</v>
      </c>
      <c r="H34" s="393"/>
      <c r="I34" s="393">
        <v>15</v>
      </c>
      <c r="J34" s="188"/>
      <c r="K34" s="173">
        <v>15</v>
      </c>
      <c r="L34" s="202"/>
      <c r="M34" s="203"/>
      <c r="N34" s="157"/>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row>
    <row r="35" spans="1:14" ht="15">
      <c r="A35" s="183" t="s">
        <v>156</v>
      </c>
      <c r="B35" s="185" t="s">
        <v>120</v>
      </c>
      <c r="C35" s="393">
        <v>100</v>
      </c>
      <c r="D35" s="393"/>
      <c r="E35" s="393"/>
      <c r="F35" s="393"/>
      <c r="G35" s="393"/>
      <c r="H35" s="402"/>
      <c r="I35" s="402">
        <v>10</v>
      </c>
      <c r="J35" s="184"/>
      <c r="K35" s="205">
        <v>10</v>
      </c>
      <c r="L35" s="196"/>
      <c r="M35" s="206"/>
      <c r="N35" s="587"/>
    </row>
    <row r="36" spans="1:14" ht="33.75">
      <c r="A36" s="158" t="s">
        <v>463</v>
      </c>
      <c r="B36" s="159" t="s">
        <v>124</v>
      </c>
      <c r="C36" s="392">
        <v>100</v>
      </c>
      <c r="D36" s="396">
        <v>3</v>
      </c>
      <c r="E36" s="395">
        <v>43.2</v>
      </c>
      <c r="F36" s="395">
        <v>13.9</v>
      </c>
      <c r="G36" s="396">
        <v>12.4</v>
      </c>
      <c r="H36" s="392"/>
      <c r="I36" s="392">
        <v>50</v>
      </c>
      <c r="J36" s="159"/>
      <c r="K36" s="163">
        <v>50</v>
      </c>
      <c r="L36" s="164" t="s">
        <v>480</v>
      </c>
      <c r="M36" s="317" t="s">
        <v>481</v>
      </c>
      <c r="N36" s="587"/>
    </row>
    <row r="37" spans="1:14" ht="22.5">
      <c r="A37" s="316" t="s">
        <v>464</v>
      </c>
      <c r="B37" s="159" t="s">
        <v>124</v>
      </c>
      <c r="C37" s="392"/>
      <c r="D37" s="395"/>
      <c r="E37" s="395"/>
      <c r="F37" s="395"/>
      <c r="G37" s="392"/>
      <c r="H37" s="392"/>
      <c r="I37" s="392">
        <v>10</v>
      </c>
      <c r="J37" s="159"/>
      <c r="K37" s="163">
        <v>10</v>
      </c>
      <c r="L37" s="164" t="s">
        <v>478</v>
      </c>
      <c r="M37" s="317" t="s">
        <v>479</v>
      </c>
      <c r="N37" s="587"/>
    </row>
    <row r="38" spans="1:14" ht="12.75">
      <c r="A38" s="158" t="s">
        <v>158</v>
      </c>
      <c r="B38" s="159" t="s">
        <v>125</v>
      </c>
      <c r="C38" s="412">
        <v>31</v>
      </c>
      <c r="D38" s="395"/>
      <c r="E38" s="414" t="s">
        <v>25</v>
      </c>
      <c r="F38" s="414"/>
      <c r="G38" s="392"/>
      <c r="H38" s="392"/>
      <c r="I38" s="392">
        <v>0.005</v>
      </c>
      <c r="J38" s="159"/>
      <c r="K38" s="286">
        <v>0.005</v>
      </c>
      <c r="L38" s="164" t="s">
        <v>201</v>
      </c>
      <c r="M38" s="164" t="s">
        <v>474</v>
      </c>
      <c r="N38" s="587"/>
    </row>
    <row r="39" spans="1:14" s="98" customFormat="1" ht="6" customHeight="1">
      <c r="A39" s="68"/>
      <c r="L39" s="1"/>
      <c r="M39" s="1"/>
      <c r="N39" s="157"/>
    </row>
    <row r="40" spans="1:11" s="352" customFormat="1" ht="13.5" customHeight="1">
      <c r="A40" s="350" t="s">
        <v>203</v>
      </c>
      <c r="B40" s="351"/>
      <c r="C40" s="351"/>
      <c r="D40" s="351"/>
      <c r="E40" s="351"/>
      <c r="F40" s="351"/>
      <c r="G40" s="351"/>
      <c r="H40" s="351"/>
      <c r="I40" s="351"/>
      <c r="J40" s="351"/>
      <c r="K40" s="351"/>
    </row>
    <row r="41" spans="1:11" ht="6" customHeight="1">
      <c r="A41" s="31"/>
      <c r="B41" s="31"/>
      <c r="C41" s="31"/>
      <c r="D41" s="31"/>
      <c r="E41" s="31"/>
      <c r="F41" s="31"/>
      <c r="G41" s="31"/>
      <c r="H41" s="31"/>
      <c r="I41" s="31"/>
      <c r="J41" s="31"/>
      <c r="K41" s="31"/>
    </row>
    <row r="42" spans="1:11" ht="12.75">
      <c r="A42" s="582" t="s">
        <v>159</v>
      </c>
      <c r="B42" s="582"/>
      <c r="C42" s="582"/>
      <c r="D42" s="582"/>
      <c r="E42" s="2"/>
      <c r="F42" s="2"/>
      <c r="G42" s="2"/>
      <c r="H42" s="2"/>
      <c r="I42" s="2"/>
      <c r="J42" s="2"/>
      <c r="K42" s="2"/>
    </row>
    <row r="43" spans="1:11" ht="12.75" customHeight="1">
      <c r="A43" s="27" t="s">
        <v>160</v>
      </c>
      <c r="B43" s="32">
        <v>67</v>
      </c>
      <c r="C43" s="27" t="s">
        <v>165</v>
      </c>
      <c r="D43" s="337"/>
      <c r="E43" s="567" t="s">
        <v>399</v>
      </c>
      <c r="F43" s="565"/>
      <c r="G43" s="565"/>
      <c r="H43" s="565"/>
      <c r="I43" s="565"/>
      <c r="J43" s="565"/>
      <c r="K43" s="565"/>
    </row>
    <row r="44" spans="1:11" ht="12.75">
      <c r="A44" s="27" t="s">
        <v>161</v>
      </c>
      <c r="B44" s="32">
        <v>27</v>
      </c>
      <c r="C44" s="27" t="s">
        <v>127</v>
      </c>
      <c r="D44" s="337"/>
      <c r="E44" s="567"/>
      <c r="F44" s="565"/>
      <c r="G44" s="565"/>
      <c r="H44" s="565"/>
      <c r="I44" s="565"/>
      <c r="J44" s="565"/>
      <c r="K44" s="565"/>
    </row>
    <row r="45" spans="1:11" ht="12.75" customHeight="1">
      <c r="A45" s="27" t="s">
        <v>162</v>
      </c>
      <c r="B45" s="32"/>
      <c r="C45" s="27" t="s">
        <v>128</v>
      </c>
      <c r="D45" s="337"/>
      <c r="E45" s="567"/>
      <c r="F45" s="565"/>
      <c r="G45" s="565"/>
      <c r="H45" s="565"/>
      <c r="I45" s="565"/>
      <c r="J45" s="565"/>
      <c r="K45" s="565"/>
    </row>
    <row r="46" spans="1:11" ht="12.75" customHeight="1">
      <c r="A46" s="27" t="s">
        <v>126</v>
      </c>
      <c r="B46" s="337"/>
      <c r="C46" s="27" t="s">
        <v>166</v>
      </c>
      <c r="D46" s="337"/>
      <c r="E46" s="567" t="s">
        <v>400</v>
      </c>
      <c r="F46" s="566"/>
      <c r="G46" s="566"/>
      <c r="H46" s="566"/>
      <c r="I46" s="566"/>
      <c r="J46" s="566"/>
      <c r="K46" s="566"/>
    </row>
    <row r="47" spans="1:11" ht="12.75" customHeight="1">
      <c r="A47" s="27" t="s">
        <v>163</v>
      </c>
      <c r="B47" s="337"/>
      <c r="C47" s="27" t="s">
        <v>129</v>
      </c>
      <c r="D47" s="32"/>
      <c r="E47" s="567" t="s">
        <v>401</v>
      </c>
      <c r="F47" s="566"/>
      <c r="G47" s="566"/>
      <c r="H47" s="566"/>
      <c r="I47" s="566"/>
      <c r="J47" s="566"/>
      <c r="K47" s="566"/>
    </row>
    <row r="48" spans="1:11" ht="13.5" thickBot="1">
      <c r="A48" s="27" t="s">
        <v>164</v>
      </c>
      <c r="B48" s="337"/>
      <c r="C48" s="27" t="s">
        <v>167</v>
      </c>
      <c r="D48" s="213">
        <v>6</v>
      </c>
      <c r="E48" s="567" t="s">
        <v>402</v>
      </c>
      <c r="F48" s="565"/>
      <c r="G48" s="565"/>
      <c r="H48" s="565"/>
      <c r="I48" s="565"/>
      <c r="J48" s="565"/>
      <c r="K48" s="565"/>
    </row>
    <row r="49" spans="3:11" ht="12" customHeight="1" thickBot="1">
      <c r="C49" s="210" t="s">
        <v>168</v>
      </c>
      <c r="D49" s="212">
        <f>SUM(B43:B48,D43:D48)</f>
        <v>100</v>
      </c>
      <c r="E49" s="565" t="s">
        <v>403</v>
      </c>
      <c r="F49" s="566"/>
      <c r="G49" s="566"/>
      <c r="H49" s="566"/>
      <c r="I49" s="566"/>
      <c r="J49" s="566"/>
      <c r="K49" s="566"/>
    </row>
    <row r="50" spans="3:11" ht="4.5" customHeight="1">
      <c r="C50" s="2"/>
      <c r="D50" s="2"/>
      <c r="E50" s="2"/>
      <c r="F50" s="2"/>
      <c r="G50" s="2"/>
      <c r="H50" s="2"/>
      <c r="I50" s="2"/>
      <c r="J50" s="2"/>
      <c r="K50" s="2"/>
    </row>
    <row r="51" ht="11.25" customHeight="1">
      <c r="A51" s="86" t="s">
        <v>243</v>
      </c>
    </row>
    <row r="52" spans="1:13" ht="80.25" customHeight="1">
      <c r="A52" s="568" t="s">
        <v>303</v>
      </c>
      <c r="B52" s="569"/>
      <c r="C52" s="569"/>
      <c r="D52" s="569"/>
      <c r="E52" s="569"/>
      <c r="F52" s="569"/>
      <c r="G52" s="569"/>
      <c r="H52" s="569"/>
      <c r="I52" s="569"/>
      <c r="J52" s="569"/>
      <c r="K52" s="569"/>
      <c r="L52" s="569"/>
      <c r="M52" s="570"/>
    </row>
    <row r="53" spans="1:11" ht="11.25" customHeight="1">
      <c r="A53" s="69"/>
      <c r="B53" s="70"/>
      <c r="C53" s="70"/>
      <c r="D53" s="70"/>
      <c r="E53" s="70"/>
      <c r="F53" s="70"/>
      <c r="G53" s="70"/>
      <c r="H53" s="70"/>
      <c r="I53" s="70"/>
      <c r="J53" s="70"/>
      <c r="K53" s="70"/>
    </row>
    <row r="54" ht="5.25" customHeight="1">
      <c r="A54" s="86"/>
    </row>
    <row r="55" ht="15.75">
      <c r="A55" s="175" t="s">
        <v>192</v>
      </c>
    </row>
    <row r="56" ht="6.75" customHeight="1"/>
    <row r="57" spans="1:13" ht="12.75">
      <c r="A57" s="5" t="s">
        <v>170</v>
      </c>
      <c r="B57" s="5" t="s">
        <v>135</v>
      </c>
      <c r="C57" s="429" t="s">
        <v>452</v>
      </c>
      <c r="D57" s="583"/>
      <c r="E57" s="583"/>
      <c r="F57" s="583"/>
      <c r="G57" s="583"/>
      <c r="H57" s="584"/>
      <c r="I57" s="429" t="s">
        <v>188</v>
      </c>
      <c r="J57" s="430"/>
      <c r="K57" s="430"/>
      <c r="L57" s="430"/>
      <c r="M57" s="431"/>
    </row>
    <row r="58" spans="1:13" ht="12.75">
      <c r="A58" s="12"/>
      <c r="B58" s="12"/>
      <c r="C58" s="88" t="s">
        <v>180</v>
      </c>
      <c r="D58" s="88" t="s">
        <v>191</v>
      </c>
      <c r="E58" s="88" t="s">
        <v>181</v>
      </c>
      <c r="F58" s="563" t="s">
        <v>186</v>
      </c>
      <c r="G58" s="564"/>
      <c r="H58" s="88"/>
      <c r="I58" s="89" t="s">
        <v>189</v>
      </c>
      <c r="J58" s="89" t="s">
        <v>190</v>
      </c>
      <c r="K58" s="322" t="s">
        <v>195</v>
      </c>
      <c r="L58" s="323"/>
      <c r="M58" s="77"/>
    </row>
    <row r="59" spans="1:13" ht="12.75">
      <c r="A59" s="12"/>
      <c r="B59" s="12"/>
      <c r="C59" s="88"/>
      <c r="D59" s="88"/>
      <c r="E59" s="88"/>
      <c r="F59" s="35" t="s">
        <v>137</v>
      </c>
      <c r="G59" s="35" t="s">
        <v>138</v>
      </c>
      <c r="H59" s="88" t="s">
        <v>187</v>
      </c>
      <c r="I59" s="89"/>
      <c r="J59" s="89"/>
      <c r="K59" s="91"/>
      <c r="L59" s="323"/>
      <c r="M59" s="77"/>
    </row>
    <row r="60" spans="1:13" ht="12.75">
      <c r="A60" s="54" t="str">
        <f>'Methods&amp;Limits'!A9</f>
        <v>Research Octane Number (RON)</v>
      </c>
      <c r="B60" s="56" t="str">
        <f>'Methods&amp;Limits'!B9</f>
        <v>--</v>
      </c>
      <c r="C60" s="34" t="str">
        <f>'Methods&amp;Limits'!E9</f>
        <v>EN-ISO 5164</v>
      </c>
      <c r="D60" s="36">
        <f>'Methods&amp;Limits'!F9</f>
        <v>2005</v>
      </c>
      <c r="E60" s="34">
        <f>'Methods&amp;Limits'!G9</f>
        <v>0.7</v>
      </c>
      <c r="F60" s="63">
        <f>'Methods&amp;Limits'!H9</f>
        <v>94.587</v>
      </c>
      <c r="G60" s="34"/>
      <c r="H60" s="64" t="str">
        <f>IF(D16&lt;F60,"Yes","")</f>
        <v>Yes</v>
      </c>
      <c r="I60" s="87">
        <v>1</v>
      </c>
      <c r="J60" s="87">
        <v>94.1</v>
      </c>
      <c r="K60" s="93" t="s">
        <v>485</v>
      </c>
      <c r="L60" s="321"/>
      <c r="M60" s="94"/>
    </row>
    <row r="61" spans="1:13" ht="12.75">
      <c r="A61" s="118" t="str">
        <f>'Methods&amp;Limits'!A10</f>
        <v>(RON 91 fuel only)</v>
      </c>
      <c r="B61" s="61" t="str">
        <f>'Methods&amp;Limits'!B10</f>
        <v>--</v>
      </c>
      <c r="C61" s="34" t="str">
        <f>'Methods&amp;Limits'!E10</f>
        <v>EN-ISO 5164</v>
      </c>
      <c r="D61" s="36">
        <f>'Methods&amp;Limits'!F10</f>
        <v>2005</v>
      </c>
      <c r="E61" s="34">
        <f>'Methods&amp;Limits'!G10</f>
        <v>0.7</v>
      </c>
      <c r="F61" s="63">
        <f>'Methods&amp;Limits'!H10</f>
        <v>90.587</v>
      </c>
      <c r="G61" s="34"/>
      <c r="H61" s="64">
        <f>IF(D16&lt;F61,"Yes","")</f>
      </c>
      <c r="I61" s="87"/>
      <c r="J61" s="87"/>
      <c r="K61" s="93"/>
      <c r="L61" s="321"/>
      <c r="M61" s="94"/>
    </row>
    <row r="62" spans="1:13" ht="12.75">
      <c r="A62" s="54" t="str">
        <f>'Methods&amp;Limits'!A11</f>
        <v>Motor Octane Number (MON)</v>
      </c>
      <c r="B62" s="56" t="str">
        <f>'Methods&amp;Limits'!B11</f>
        <v>--</v>
      </c>
      <c r="C62" s="34" t="str">
        <f>'Methods&amp;Limits'!E11</f>
        <v>EN-ISO 5163</v>
      </c>
      <c r="D62" s="36">
        <f>'Methods&amp;Limits'!F11</f>
        <v>2005</v>
      </c>
      <c r="E62" s="34">
        <f>'Methods&amp;Limits'!G11</f>
        <v>0.9</v>
      </c>
      <c r="F62" s="63">
        <f>'Methods&amp;Limits'!H11</f>
        <v>84.469</v>
      </c>
      <c r="G62" s="34"/>
      <c r="H62" s="64" t="str">
        <f>IF(D17&lt;F62,"Yes","")</f>
        <v>Yes</v>
      </c>
      <c r="I62" s="87">
        <v>1</v>
      </c>
      <c r="J62" s="87">
        <v>84.3</v>
      </c>
      <c r="K62" s="93" t="s">
        <v>486</v>
      </c>
      <c r="L62" s="321"/>
      <c r="M62" s="94"/>
    </row>
    <row r="63" spans="1:13" ht="12.75">
      <c r="A63" s="118" t="str">
        <f>'Methods&amp;Limits'!A12</f>
        <v>(RON 91 fuel only)</v>
      </c>
      <c r="B63" s="61" t="str">
        <f>'Methods&amp;Limits'!B12</f>
        <v>--</v>
      </c>
      <c r="C63" s="34" t="str">
        <f>'Methods&amp;Limits'!E12</f>
        <v>EN-ISO 5163</v>
      </c>
      <c r="D63" s="36">
        <f>'Methods&amp;Limits'!F12</f>
        <v>2005</v>
      </c>
      <c r="E63" s="34">
        <f>'Methods&amp;Limits'!G12</f>
        <v>0.9</v>
      </c>
      <c r="F63" s="63">
        <f>'Methods&amp;Limits'!H12</f>
        <v>80.469</v>
      </c>
      <c r="G63" s="34"/>
      <c r="H63" s="64">
        <f>IF(D17&lt;F63,"Yes","")</f>
      </c>
      <c r="I63" s="92"/>
      <c r="J63" s="92"/>
      <c r="K63" s="93"/>
      <c r="L63" s="321"/>
      <c r="M63" s="94"/>
    </row>
    <row r="64" spans="1:13" ht="12.75">
      <c r="A64" s="54" t="str">
        <f>'Methods&amp;Limits'!A13</f>
        <v>Vapour Pressure, DVPE</v>
      </c>
      <c r="B64" s="55">
        <f>'Methods&amp;Limits'!B13</f>
        <v>0</v>
      </c>
      <c r="C64" s="34">
        <f>'Methods&amp;Limits'!E13</f>
        <v>0</v>
      </c>
      <c r="D64" s="36">
        <f>'Methods&amp;Limits'!F13</f>
        <v>0</v>
      </c>
      <c r="E64" s="34">
        <f>'Methods&amp;Limits'!G13</f>
        <v>0</v>
      </c>
      <c r="F64" s="34"/>
      <c r="G64" s="63"/>
      <c r="H64" s="77">
        <f>IF(D18&lt;F64,"Yes","")</f>
      </c>
      <c r="I64" s="92"/>
      <c r="J64" s="92"/>
      <c r="K64" s="93"/>
      <c r="L64" s="321"/>
      <c r="M64" s="94"/>
    </row>
    <row r="65" spans="1:13" ht="12.75">
      <c r="A65" s="57" t="str">
        <f>'Methods&amp;Limits'!A14</f>
        <v>--summer period (normal)</v>
      </c>
      <c r="B65" s="58" t="str">
        <f>'Methods&amp;Limits'!B14</f>
        <v>kPa</v>
      </c>
      <c r="C65" s="34" t="str">
        <f>'Methods&amp;Limits'!E14</f>
        <v>EN 13016-1</v>
      </c>
      <c r="D65" s="36">
        <f>'Methods&amp;Limits'!F14</f>
        <v>2000</v>
      </c>
      <c r="E65" s="34">
        <f>'Methods&amp;Limits'!G14</f>
        <v>3</v>
      </c>
      <c r="F65" s="34">
        <f>'Methods&amp;Limits'!H14</f>
        <v>0</v>
      </c>
      <c r="G65" s="85">
        <f>'Methods&amp;Limits'!I14</f>
        <v>61.77</v>
      </c>
      <c r="H65" s="64">
        <f>IF(E19&gt;G65,"Yes","")</f>
      </c>
      <c r="I65" s="92"/>
      <c r="J65" s="92"/>
      <c r="K65" s="93"/>
      <c r="L65" s="321"/>
      <c r="M65" s="94"/>
    </row>
    <row r="66" spans="1:13" ht="12.75">
      <c r="A66" s="59" t="str">
        <f>'Methods&amp;Limits'!A15</f>
        <v>--summer period (arctic or severe weather conditions)</v>
      </c>
      <c r="B66" s="60" t="str">
        <f>'Methods&amp;Limits'!B15</f>
        <v>kPa</v>
      </c>
      <c r="C66" s="34" t="str">
        <f>'Methods&amp;Limits'!E15</f>
        <v>EN 13016-1</v>
      </c>
      <c r="D66" s="36">
        <f>'Methods&amp;Limits'!F15</f>
        <v>2000</v>
      </c>
      <c r="E66" s="34">
        <f>'Methods&amp;Limits'!G15</f>
        <v>3.2</v>
      </c>
      <c r="F66" s="34">
        <f>'Methods&amp;Limits'!H15</f>
        <v>0</v>
      </c>
      <c r="G66" s="85">
        <f>'Methods&amp;Limits'!I15</f>
        <v>71.888</v>
      </c>
      <c r="H66" s="64">
        <f>IF(E19&gt;G66,"Yes","")</f>
      </c>
      <c r="I66" s="92"/>
      <c r="J66" s="92"/>
      <c r="K66" s="93"/>
      <c r="L66" s="321"/>
      <c r="M66" s="94"/>
    </row>
    <row r="67" spans="1:13" ht="12.75">
      <c r="A67" s="29" t="str">
        <f>'Methods&amp;Limits'!A16</f>
        <v>Distillation *</v>
      </c>
      <c r="B67" s="58">
        <f>'Methods&amp;Limits'!B16</f>
        <v>0</v>
      </c>
      <c r="C67" s="34">
        <f>'Methods&amp;Limits'!E16</f>
        <v>0</v>
      </c>
      <c r="D67" s="36">
        <f>'Methods&amp;Limits'!F16</f>
        <v>0</v>
      </c>
      <c r="E67" s="34">
        <f>'Methods&amp;Limits'!G16</f>
        <v>0</v>
      </c>
      <c r="F67" s="34"/>
      <c r="G67" s="34"/>
      <c r="H67" s="64">
        <f>IF(D20&lt;F67,"Yes","")</f>
      </c>
      <c r="I67" s="92"/>
      <c r="J67" s="92"/>
      <c r="K67" s="93"/>
      <c r="L67" s="321"/>
      <c r="M67" s="94"/>
    </row>
    <row r="68" spans="1:13" ht="12.75">
      <c r="A68" s="57" t="str">
        <f>'Methods&amp;Limits'!A17</f>
        <v>--evaporated at 100 oC</v>
      </c>
      <c r="B68" s="30" t="str">
        <f>'Methods&amp;Limits'!B17</f>
        <v>% (v/v)</v>
      </c>
      <c r="C68" s="34" t="str">
        <f>'Methods&amp;Limits'!E17</f>
        <v>EN-ISO 3405</v>
      </c>
      <c r="D68" s="36">
        <f>'Methods&amp;Limits'!F17</f>
        <v>2000</v>
      </c>
      <c r="E68" s="297">
        <f>'Methods&amp;Limits'!$G17</f>
        <v>4</v>
      </c>
      <c r="F68" s="63">
        <f>J21-0.361*1.645*$E68</f>
        <v>43.62462</v>
      </c>
      <c r="G68" s="34"/>
      <c r="H68" s="64">
        <f>IF(D21&lt;F68,"Yes","")</f>
      </c>
      <c r="I68" s="92"/>
      <c r="J68" s="92"/>
      <c r="K68" s="93"/>
      <c r="L68" s="321"/>
      <c r="M68" s="94"/>
    </row>
    <row r="69" spans="1:13" ht="12.75">
      <c r="A69" s="59" t="str">
        <f>'Methods&amp;Limits'!A18</f>
        <v>-- evaporated at 150 oC </v>
      </c>
      <c r="B69" s="61" t="str">
        <f>'Methods&amp;Limits'!B18</f>
        <v>% (v/v)</v>
      </c>
      <c r="C69" s="34" t="str">
        <f>'Methods&amp;Limits'!E18</f>
        <v>EN-ISO 3405</v>
      </c>
      <c r="D69" s="36">
        <f>'Methods&amp;Limits'!F18</f>
        <v>2000</v>
      </c>
      <c r="E69" s="297">
        <f>'Methods&amp;Limits'!$G18</f>
        <v>4</v>
      </c>
      <c r="F69" s="63">
        <f>J22-0.361*1.645*$E69</f>
        <v>72.62462</v>
      </c>
      <c r="G69" s="34"/>
      <c r="H69" s="64">
        <f>IF(D22&lt;F69,"Yes","")</f>
      </c>
      <c r="I69" s="92"/>
      <c r="J69" s="92"/>
      <c r="K69" s="93"/>
      <c r="L69" s="321"/>
      <c r="M69" s="94"/>
    </row>
    <row r="70" spans="1:13" ht="12.75">
      <c r="A70" s="29" t="str">
        <f>'Methods&amp;Limits'!A19</f>
        <v>Hydrocarbon analysis</v>
      </c>
      <c r="B70" s="58">
        <f>'Methods&amp;Limits'!B19</f>
        <v>0</v>
      </c>
      <c r="C70" s="34">
        <f>'Methods&amp;Limits'!E19</f>
        <v>0</v>
      </c>
      <c r="D70" s="36">
        <f>'Methods&amp;Limits'!F19</f>
        <v>0</v>
      </c>
      <c r="E70" s="34">
        <f>'Methods&amp;Limits'!G19</f>
        <v>0</v>
      </c>
      <c r="F70" s="34"/>
      <c r="G70" s="34"/>
      <c r="H70" s="64">
        <f>IF(D23&lt;F70,"Yes","")</f>
      </c>
      <c r="I70" s="92"/>
      <c r="J70" s="92"/>
      <c r="K70" s="93"/>
      <c r="L70" s="321"/>
      <c r="M70" s="94"/>
    </row>
    <row r="71" spans="1:13" ht="12.75">
      <c r="A71" s="57" t="str">
        <f>'Methods&amp;Limits'!A20</f>
        <v>-- Olefins</v>
      </c>
      <c r="B71" s="30" t="str">
        <f>'Methods&amp;Limits'!B20</f>
        <v>% (v/v)</v>
      </c>
      <c r="C71" s="34" t="str">
        <f>'Methods&amp;Limits'!E20</f>
        <v>ASTM D1319</v>
      </c>
      <c r="D71" s="36" t="str">
        <f>'Methods&amp;Limits'!F20</f>
        <v>95a</v>
      </c>
      <c r="E71" s="34">
        <f>'Methods&amp;Limits'!G20</f>
        <v>4.63</v>
      </c>
      <c r="F71" s="34"/>
      <c r="G71" s="85">
        <f>'Methods&amp;Limits'!I20</f>
        <v>20.7317</v>
      </c>
      <c r="H71" s="64">
        <f>IF($E$24&gt;G71,"Yes","")</f>
      </c>
      <c r="I71" s="92"/>
      <c r="J71" s="92"/>
      <c r="K71" s="93"/>
      <c r="L71" s="321"/>
      <c r="M71" s="94"/>
    </row>
    <row r="72" spans="1:13" ht="12.75">
      <c r="A72" s="319" t="str">
        <f>'Methods&amp;Limits'!A21</f>
        <v>*without oxygenates</v>
      </c>
      <c r="B72" s="30">
        <f>'Methods&amp;Limits'!B21</f>
        <v>0</v>
      </c>
      <c r="C72" s="34" t="str">
        <f>'Methods&amp;Limits'!E21</f>
        <v>ASTM D1319*</v>
      </c>
      <c r="D72" s="36" t="str">
        <f>'Methods&amp;Limits'!F21</f>
        <v>95a</v>
      </c>
      <c r="E72" s="34">
        <f>'Methods&amp;Limits'!G21</f>
        <v>6.5</v>
      </c>
      <c r="F72" s="34"/>
      <c r="G72" s="85">
        <f>'Methods&amp;Limits'!I21</f>
        <v>21.835</v>
      </c>
      <c r="H72" s="64">
        <f>IF($E$24&gt;G72,"Yes","")</f>
      </c>
      <c r="I72" s="92"/>
      <c r="J72" s="92"/>
      <c r="K72" s="93"/>
      <c r="L72" s="321"/>
      <c r="M72" s="94"/>
    </row>
    <row r="73" spans="1:13" ht="12.75">
      <c r="A73" s="57"/>
      <c r="B73" s="30">
        <f>'Methods&amp;Limits'!B22</f>
        <v>0</v>
      </c>
      <c r="C73" s="34" t="str">
        <f>'Methods&amp;Limits'!E22</f>
        <v>EN 14517</v>
      </c>
      <c r="D73" s="36">
        <f>'Methods&amp;Limits'!F22</f>
        <v>2004</v>
      </c>
      <c r="E73" s="34">
        <f>'Methods&amp;Limits'!G22</f>
        <v>2.6</v>
      </c>
      <c r="F73" s="34"/>
      <c r="G73" s="85">
        <f>'Methods&amp;Limits'!I22</f>
        <v>19.534</v>
      </c>
      <c r="H73" s="64">
        <f>IF($E$24&gt;G73,"Yes","")</f>
      </c>
      <c r="I73" s="92"/>
      <c r="J73" s="92"/>
      <c r="K73" s="93"/>
      <c r="L73" s="321"/>
      <c r="M73" s="94"/>
    </row>
    <row r="74" spans="1:13" ht="12.75">
      <c r="A74" s="57" t="str">
        <f>'Methods&amp;Limits'!A23</f>
        <v>-- Olefins (RON 91 fuel only)</v>
      </c>
      <c r="B74" s="30" t="str">
        <f>'Methods&amp;Limits'!B23</f>
        <v>% (v/v)</v>
      </c>
      <c r="C74" s="34" t="str">
        <f>'Methods&amp;Limits'!E23</f>
        <v>ASTM D1319</v>
      </c>
      <c r="D74" s="36" t="str">
        <f>'Methods&amp;Limits'!F23</f>
        <v>95a</v>
      </c>
      <c r="E74" s="34">
        <f>'Methods&amp;Limits'!G23</f>
        <v>5.1</v>
      </c>
      <c r="F74" s="34"/>
      <c r="G74" s="85">
        <f>'Methods&amp;Limits'!I23</f>
        <v>24.009</v>
      </c>
      <c r="H74" s="64">
        <f>IF($E$24&gt;G74,"Yes","")</f>
      </c>
      <c r="I74" s="92"/>
      <c r="J74" s="92"/>
      <c r="K74" s="93"/>
      <c r="L74" s="321"/>
      <c r="M74" s="94"/>
    </row>
    <row r="75" spans="1:13" ht="12.75">
      <c r="A75" s="57"/>
      <c r="B75" s="30">
        <f>'Methods&amp;Limits'!B24</f>
        <v>0</v>
      </c>
      <c r="C75" s="34" t="str">
        <f>'Methods&amp;Limits'!E24</f>
        <v>EN 14517</v>
      </c>
      <c r="D75" s="36">
        <f>'Methods&amp;Limits'!F24</f>
        <v>2004</v>
      </c>
      <c r="E75" s="34">
        <f>'Methods&amp;Limits'!G24</f>
        <v>3</v>
      </c>
      <c r="F75" s="34"/>
      <c r="G75" s="85">
        <f>'Methods&amp;Limits'!I24</f>
        <v>22.77</v>
      </c>
      <c r="H75" s="64">
        <f>IF($E$24&gt;G75,"Yes","")</f>
      </c>
      <c r="I75" s="92"/>
      <c r="J75" s="92"/>
      <c r="K75" s="93"/>
      <c r="L75" s="321"/>
      <c r="M75" s="94"/>
    </row>
    <row r="76" spans="1:13" ht="12.75">
      <c r="A76" s="57" t="str">
        <f>'Methods&amp;Limits'!$A$27</f>
        <v>-- Aromatics (from 2005)</v>
      </c>
      <c r="B76" s="30">
        <f>'Methods&amp;Limits'!B27</f>
        <v>0</v>
      </c>
      <c r="C76" s="34" t="str">
        <f>'Methods&amp;Limits'!E27</f>
        <v>ASTM D1319</v>
      </c>
      <c r="D76" s="36" t="str">
        <f>'Methods&amp;Limits'!F27</f>
        <v>95a</v>
      </c>
      <c r="E76" s="34">
        <f>'Methods&amp;Limits'!G27</f>
        <v>3.7</v>
      </c>
      <c r="F76" s="34"/>
      <c r="G76" s="85">
        <f>'Methods&amp;Limits'!I27</f>
        <v>37.183</v>
      </c>
      <c r="H76" s="64">
        <f>IF($E$25&gt;G76,"Yes","")</f>
      </c>
      <c r="I76" s="92"/>
      <c r="J76" s="92"/>
      <c r="K76" s="93"/>
      <c r="L76" s="321"/>
      <c r="M76" s="94"/>
    </row>
    <row r="77" spans="1:13" ht="12.75">
      <c r="A77" s="57"/>
      <c r="B77" s="30"/>
      <c r="C77" s="34" t="str">
        <f>'Methods&amp;Limits'!E28</f>
        <v>EN 14517</v>
      </c>
      <c r="D77" s="36">
        <f>'Methods&amp;Limits'!F28</f>
        <v>2004</v>
      </c>
      <c r="E77" s="34">
        <f>'Methods&amp;Limits'!G28</f>
        <v>1.7</v>
      </c>
      <c r="F77" s="34"/>
      <c r="G77" s="85">
        <f>'Methods&amp;Limits'!I28</f>
        <v>36.003</v>
      </c>
      <c r="H77" s="64">
        <f>IF($E$25&gt;G77,"Yes","")</f>
      </c>
      <c r="I77" s="92"/>
      <c r="J77" s="92"/>
      <c r="K77" s="93"/>
      <c r="L77" s="321"/>
      <c r="M77" s="94"/>
    </row>
    <row r="78" spans="1:13" ht="12.75">
      <c r="A78" s="57" t="str">
        <f>'Methods&amp;Limits'!A29</f>
        <v>-- Benzene</v>
      </c>
      <c r="B78" s="30" t="str">
        <f>'Methods&amp;Limits'!B29</f>
        <v>% (v/v)</v>
      </c>
      <c r="C78" s="34" t="str">
        <f>'Methods&amp;Limits'!E29</f>
        <v>EN 12177</v>
      </c>
      <c r="D78" s="36">
        <f>'Methods&amp;Limits'!F29</f>
        <v>1998</v>
      </c>
      <c r="E78" s="34">
        <f>'Methods&amp;Limits'!G29</f>
        <v>0.1</v>
      </c>
      <c r="F78" s="34"/>
      <c r="G78" s="85">
        <f>'Methods&amp;Limits'!I29</f>
        <v>1.059</v>
      </c>
      <c r="H78" s="64">
        <f>IF($E$26&gt;G78,"Yes","")</f>
      </c>
      <c r="I78" s="92"/>
      <c r="J78" s="92"/>
      <c r="K78" s="93"/>
      <c r="L78" s="321"/>
      <c r="M78" s="94"/>
    </row>
    <row r="79" spans="1:13" ht="12.75">
      <c r="A79" s="57">
        <f>'Methods&amp;Limits'!A30</f>
        <v>0</v>
      </c>
      <c r="B79" s="30">
        <f>'Methods&amp;Limits'!B30</f>
        <v>0</v>
      </c>
      <c r="C79" s="34" t="str">
        <f>'Methods&amp;Limits'!E30</f>
        <v>EN 238</v>
      </c>
      <c r="D79" s="36">
        <f>'Methods&amp;Limits'!F30</f>
        <v>1996</v>
      </c>
      <c r="E79" s="63">
        <f>'Methods&amp;Limits'!G30</f>
        <v>0.17</v>
      </c>
      <c r="F79" s="34"/>
      <c r="G79" s="85">
        <f>'Methods&amp;Limits'!I30</f>
        <v>1.1003</v>
      </c>
      <c r="H79" s="64">
        <f>IF($E$26&gt;G79,"Yes","")</f>
      </c>
      <c r="I79" s="92"/>
      <c r="J79" s="92"/>
      <c r="K79" s="93"/>
      <c r="L79" s="321"/>
      <c r="M79" s="94"/>
    </row>
    <row r="80" spans="1:13" ht="12.75">
      <c r="A80" s="59"/>
      <c r="B80" s="61">
        <f>'Methods&amp;Limits'!B31</f>
        <v>0</v>
      </c>
      <c r="C80" s="34" t="str">
        <f>'Methods&amp;Limits'!E31</f>
        <v>EN 14517</v>
      </c>
      <c r="D80" s="36">
        <f>'Methods&amp;Limits'!F31</f>
        <v>2004</v>
      </c>
      <c r="E80" s="63">
        <f>'Methods&amp;Limits'!G31</f>
        <v>0.05</v>
      </c>
      <c r="F80" s="34"/>
      <c r="G80" s="85">
        <f>'Methods&amp;Limits'!I31</f>
        <v>1.0295</v>
      </c>
      <c r="H80" s="64">
        <f>IF($E$26&gt;G80,"Yes","")</f>
      </c>
      <c r="I80" s="92"/>
      <c r="J80" s="92"/>
      <c r="K80" s="93"/>
      <c r="L80" s="321"/>
      <c r="M80" s="94"/>
    </row>
    <row r="81" spans="1:13" ht="12.75">
      <c r="A81" s="25" t="str">
        <f>'Methods&amp;Limits'!A32</f>
        <v>Oxygen content</v>
      </c>
      <c r="B81" s="26" t="str">
        <f>'Methods&amp;Limits'!B32</f>
        <v>% (m/m)</v>
      </c>
      <c r="C81" s="34" t="str">
        <f>'Methods&amp;Limits'!E32</f>
        <v>EN 1601</v>
      </c>
      <c r="D81" s="36">
        <f>'Methods&amp;Limits'!F32</f>
        <v>1997</v>
      </c>
      <c r="E81" s="34">
        <f>'Methods&amp;Limits'!G32</f>
        <v>0.3</v>
      </c>
      <c r="F81" s="34"/>
      <c r="G81" s="85">
        <f>'Methods&amp;Limits'!I32</f>
        <v>2.8770000000000002</v>
      </c>
      <c r="H81" s="64">
        <f aca="true" t="shared" si="0" ref="H81:H89">IF(E27&gt;G81,"Yes","")</f>
      </c>
      <c r="I81" s="92"/>
      <c r="J81" s="92"/>
      <c r="K81" s="93"/>
      <c r="L81" s="321"/>
      <c r="M81" s="94"/>
    </row>
    <row r="82" spans="1:13" ht="12.75">
      <c r="A82" s="29" t="str">
        <f>'Methods&amp;Limits'!A33</f>
        <v>Oxygenates</v>
      </c>
      <c r="B82" s="58">
        <f>'Methods&amp;Limits'!B33</f>
        <v>0</v>
      </c>
      <c r="C82" s="34">
        <f>'Methods&amp;Limits'!E33</f>
        <v>0</v>
      </c>
      <c r="D82" s="36">
        <f>'Methods&amp;Limits'!F33</f>
        <v>0</v>
      </c>
      <c r="E82" s="34">
        <f>'Methods&amp;Limits'!G33</f>
        <v>0</v>
      </c>
      <c r="F82" s="34"/>
      <c r="G82" s="63"/>
      <c r="H82" s="64">
        <f t="shared" si="0"/>
      </c>
      <c r="I82" s="92"/>
      <c r="J82" s="92"/>
      <c r="K82" s="93"/>
      <c r="L82" s="321"/>
      <c r="M82" s="94"/>
    </row>
    <row r="83" spans="1:13" ht="12.75">
      <c r="A83" s="57" t="str">
        <f>'Methods&amp;Limits'!A34</f>
        <v>-- Methanol</v>
      </c>
      <c r="B83" s="30" t="str">
        <f>'Methods&amp;Limits'!B34</f>
        <v>% (v/v)</v>
      </c>
      <c r="C83" s="34" t="str">
        <f>'Methods&amp;Limits'!E34</f>
        <v>EN 1601</v>
      </c>
      <c r="D83" s="36">
        <f>'Methods&amp;Limits'!F34</f>
        <v>1997</v>
      </c>
      <c r="E83" s="34">
        <f>'Methods&amp;Limits'!G34</f>
        <v>0.4</v>
      </c>
      <c r="F83" s="34"/>
      <c r="G83" s="85">
        <f>'Methods&amp;Limits'!I34</f>
        <v>3.2359999999999998</v>
      </c>
      <c r="H83" s="64">
        <f t="shared" si="0"/>
      </c>
      <c r="I83" s="92"/>
      <c r="J83" s="92"/>
      <c r="K83" s="93"/>
      <c r="L83" s="321"/>
      <c r="M83" s="94"/>
    </row>
    <row r="84" spans="1:13" ht="12.75">
      <c r="A84" s="57" t="str">
        <f>'Methods&amp;Limits'!A35</f>
        <v>-- Ethanol</v>
      </c>
      <c r="B84" s="30" t="str">
        <f>'Methods&amp;Limits'!B35</f>
        <v>% (v/v)</v>
      </c>
      <c r="C84" s="34" t="str">
        <f>'Methods&amp;Limits'!E35</f>
        <v>EN 1601</v>
      </c>
      <c r="D84" s="36">
        <f>'Methods&amp;Limits'!F35</f>
        <v>1997</v>
      </c>
      <c r="E84" s="34">
        <f>'Methods&amp;Limits'!G35</f>
        <v>0.3</v>
      </c>
      <c r="F84" s="34"/>
      <c r="G84" s="85">
        <f>'Methods&amp;Limits'!I35</f>
        <v>5.177</v>
      </c>
      <c r="H84" s="64">
        <f t="shared" si="0"/>
      </c>
      <c r="I84" s="92"/>
      <c r="J84" s="92"/>
      <c r="K84" s="93"/>
      <c r="L84" s="321"/>
      <c r="M84" s="94"/>
    </row>
    <row r="85" spans="1:13" ht="12.75">
      <c r="A85" s="57" t="str">
        <f>'Methods&amp;Limits'!A36</f>
        <v>-- Iso-propyl alcohol</v>
      </c>
      <c r="B85" s="30" t="str">
        <f>'Methods&amp;Limits'!B36</f>
        <v>% (v/v)</v>
      </c>
      <c r="C85" s="34" t="str">
        <f>'Methods&amp;Limits'!E36</f>
        <v>EN 1601</v>
      </c>
      <c r="D85" s="36">
        <f>'Methods&amp;Limits'!F36</f>
        <v>1997</v>
      </c>
      <c r="E85" s="34">
        <f>'Methods&amp;Limits'!G36</f>
        <v>0.9</v>
      </c>
      <c r="F85" s="34"/>
      <c r="G85" s="85">
        <f>'Methods&amp;Limits'!I36</f>
        <v>10.531</v>
      </c>
      <c r="H85" s="64">
        <f t="shared" si="0"/>
      </c>
      <c r="I85" s="92"/>
      <c r="J85" s="92"/>
      <c r="K85" s="93"/>
      <c r="L85" s="321"/>
      <c r="M85" s="94"/>
    </row>
    <row r="86" spans="1:13" ht="12.75">
      <c r="A86" s="57" t="str">
        <f>'Methods&amp;Limits'!A37</f>
        <v>-- Tert-butyl alcohol</v>
      </c>
      <c r="B86" s="30" t="str">
        <f>'Methods&amp;Limits'!B37</f>
        <v>% (v/v)</v>
      </c>
      <c r="C86" s="34" t="str">
        <f>'Methods&amp;Limits'!E37</f>
        <v>EN 1601</v>
      </c>
      <c r="D86" s="36">
        <f>'Methods&amp;Limits'!F37</f>
        <v>1997</v>
      </c>
      <c r="E86" s="34">
        <f>'Methods&amp;Limits'!G37</f>
        <v>0.6</v>
      </c>
      <c r="F86" s="34"/>
      <c r="G86" s="85">
        <f>'Methods&amp;Limits'!I37</f>
        <v>7.354</v>
      </c>
      <c r="H86" s="64">
        <f t="shared" si="0"/>
      </c>
      <c r="I86" s="92"/>
      <c r="J86" s="92"/>
      <c r="K86" s="93"/>
      <c r="L86" s="321"/>
      <c r="M86" s="94"/>
    </row>
    <row r="87" spans="1:13" ht="12.75">
      <c r="A87" s="57" t="str">
        <f>'Methods&amp;Limits'!A38</f>
        <v>-- Iso-butyl alcohol</v>
      </c>
      <c r="B87" s="30" t="str">
        <f>'Methods&amp;Limits'!B38</f>
        <v>% (v/v)</v>
      </c>
      <c r="C87" s="34" t="str">
        <f>'Methods&amp;Limits'!E38</f>
        <v>EN 1601</v>
      </c>
      <c r="D87" s="36">
        <f>'Methods&amp;Limits'!F38</f>
        <v>1997</v>
      </c>
      <c r="E87" s="34">
        <f>'Methods&amp;Limits'!G38</f>
        <v>0.8</v>
      </c>
      <c r="F87" s="34"/>
      <c r="G87" s="85">
        <f>'Methods&amp;Limits'!I38</f>
        <v>10.472</v>
      </c>
      <c r="H87" s="64">
        <f t="shared" si="0"/>
      </c>
      <c r="I87" s="92"/>
      <c r="J87" s="92"/>
      <c r="K87" s="93"/>
      <c r="L87" s="321"/>
      <c r="M87" s="94"/>
    </row>
    <row r="88" spans="1:13" ht="22.5">
      <c r="A88" s="108" t="str">
        <f>'Methods&amp;Limits'!A39</f>
        <v>-- Ethers with 5 or more carbon atoms per molecule</v>
      </c>
      <c r="B88" s="30" t="str">
        <f>'Methods&amp;Limits'!B39</f>
        <v>% (v/v)</v>
      </c>
      <c r="C88" s="34" t="str">
        <f>'Methods&amp;Limits'!E39</f>
        <v>EN 1601</v>
      </c>
      <c r="D88" s="36">
        <f>'Methods&amp;Limits'!F39</f>
        <v>1997</v>
      </c>
      <c r="E88" s="34">
        <f>'Methods&amp;Limits'!G39</f>
        <v>1</v>
      </c>
      <c r="F88" s="34"/>
      <c r="G88" s="85">
        <f>'Methods&amp;Limits'!I39</f>
        <v>15.59</v>
      </c>
      <c r="H88" s="64">
        <f t="shared" si="0"/>
      </c>
      <c r="I88" s="92"/>
      <c r="J88" s="92"/>
      <c r="K88" s="93"/>
      <c r="L88" s="321"/>
      <c r="M88" s="94"/>
    </row>
    <row r="89" spans="1:13" ht="12.75">
      <c r="A89" s="59" t="str">
        <f>'Methods&amp;Limits'!A40</f>
        <v>-- other oxygenates</v>
      </c>
      <c r="B89" s="61" t="str">
        <f>'Methods&amp;Limits'!B40</f>
        <v>% (v/v)</v>
      </c>
      <c r="C89" s="82" t="str">
        <f>'Methods&amp;Limits'!E40</f>
        <v>EN 1601</v>
      </c>
      <c r="D89" s="36">
        <f>'Methods&amp;Limits'!F40</f>
        <v>1997</v>
      </c>
      <c r="E89" s="34">
        <f>'Methods&amp;Limits'!G40</f>
        <v>0.8</v>
      </c>
      <c r="F89" s="34"/>
      <c r="G89" s="85">
        <f>'Methods&amp;Limits'!I40</f>
        <v>10.472</v>
      </c>
      <c r="H89" s="64">
        <f t="shared" si="0"/>
      </c>
      <c r="I89" s="92"/>
      <c r="J89" s="92"/>
      <c r="K89" s="93"/>
      <c r="L89" s="321"/>
      <c r="M89" s="94"/>
    </row>
    <row r="90" spans="1:13" ht="12.75">
      <c r="A90" s="318" t="str">
        <f>'Methods&amp;Limits'!A41</f>
        <v>Oxygen content</v>
      </c>
      <c r="B90" s="26" t="str">
        <f>'Methods&amp;Limits'!B41</f>
        <v>% (m/m)</v>
      </c>
      <c r="C90" s="82" t="str">
        <f>'Methods&amp;Limits'!E41</f>
        <v>EN 13132</v>
      </c>
      <c r="D90" s="36">
        <f>'Methods&amp;Limits'!F41</f>
        <v>2000</v>
      </c>
      <c r="E90" s="34">
        <f>'Methods&amp;Limits'!G41</f>
        <v>0.3</v>
      </c>
      <c r="F90" s="34"/>
      <c r="G90" s="85">
        <f>'Methods&amp;Limits'!I41</f>
        <v>2.8770000000000002</v>
      </c>
      <c r="H90" s="64">
        <f aca="true" t="shared" si="1" ref="H90:H98">IF(E27&gt;G90,"Yes","")</f>
      </c>
      <c r="I90" s="92"/>
      <c r="J90" s="92"/>
      <c r="K90" s="93"/>
      <c r="L90" s="321"/>
      <c r="M90" s="94"/>
    </row>
    <row r="91" spans="1:13" ht="12.75">
      <c r="A91" s="57" t="str">
        <f>'Methods&amp;Limits'!A42</f>
        <v>Oxygenates</v>
      </c>
      <c r="B91" s="30">
        <f>'Methods&amp;Limits'!B42</f>
        <v>0</v>
      </c>
      <c r="C91" s="82">
        <f>'Methods&amp;Limits'!E42</f>
        <v>0</v>
      </c>
      <c r="D91" s="36">
        <f>'Methods&amp;Limits'!F42</f>
        <v>0</v>
      </c>
      <c r="E91" s="34">
        <f>'Methods&amp;Limits'!G42</f>
        <v>0</v>
      </c>
      <c r="F91" s="34"/>
      <c r="G91" s="85">
        <f>'Methods&amp;Limits'!I42</f>
        <v>0</v>
      </c>
      <c r="H91" s="64">
        <f t="shared" si="1"/>
      </c>
      <c r="I91" s="92"/>
      <c r="J91" s="92"/>
      <c r="K91" s="93"/>
      <c r="L91" s="321"/>
      <c r="M91" s="94"/>
    </row>
    <row r="92" spans="1:13" ht="12.75">
      <c r="A92" s="57" t="str">
        <f>'Methods&amp;Limits'!A43</f>
        <v>-- Methanol</v>
      </c>
      <c r="B92" s="30" t="str">
        <f>'Methods&amp;Limits'!B43</f>
        <v>% (v/v)</v>
      </c>
      <c r="C92" s="82" t="str">
        <f>'Methods&amp;Limits'!E43</f>
        <v>EN 13132</v>
      </c>
      <c r="D92" s="36">
        <f>'Methods&amp;Limits'!F43</f>
        <v>2000</v>
      </c>
      <c r="E92" s="34">
        <f>'Methods&amp;Limits'!G43</f>
        <v>0.3</v>
      </c>
      <c r="F92" s="34"/>
      <c r="G92" s="85">
        <f>'Methods&amp;Limits'!I43</f>
        <v>3.177</v>
      </c>
      <c r="H92" s="64">
        <f t="shared" si="1"/>
      </c>
      <c r="I92" s="92"/>
      <c r="J92" s="92"/>
      <c r="K92" s="93"/>
      <c r="L92" s="321"/>
      <c r="M92" s="94"/>
    </row>
    <row r="93" spans="1:13" ht="12.75">
      <c r="A93" s="57" t="str">
        <f>'Methods&amp;Limits'!A44</f>
        <v>-- Ethanol</v>
      </c>
      <c r="B93" s="30" t="str">
        <f>'Methods&amp;Limits'!B44</f>
        <v>% (v/v)</v>
      </c>
      <c r="C93" s="82" t="str">
        <f>'Methods&amp;Limits'!E44</f>
        <v>EN 13132</v>
      </c>
      <c r="D93" s="36">
        <f>'Methods&amp;Limits'!F44</f>
        <v>2000</v>
      </c>
      <c r="E93" s="34">
        <f>'Methods&amp;Limits'!G44</f>
        <v>0.4</v>
      </c>
      <c r="F93" s="34"/>
      <c r="G93" s="85">
        <f>'Methods&amp;Limits'!I44</f>
        <v>5.236</v>
      </c>
      <c r="H93" s="64">
        <f t="shared" si="1"/>
      </c>
      <c r="I93" s="92"/>
      <c r="J93" s="92"/>
      <c r="K93" s="93"/>
      <c r="L93" s="321"/>
      <c r="M93" s="94"/>
    </row>
    <row r="94" spans="1:13" ht="12.75">
      <c r="A94" s="57" t="str">
        <f>'Methods&amp;Limits'!A45</f>
        <v>-- Iso-propyl alcohol</v>
      </c>
      <c r="B94" s="30" t="str">
        <f>'Methods&amp;Limits'!B45</f>
        <v>% (v/v)</v>
      </c>
      <c r="C94" s="82" t="str">
        <f>'Methods&amp;Limits'!E45</f>
        <v>EN 13132</v>
      </c>
      <c r="D94" s="36">
        <f>'Methods&amp;Limits'!F45</f>
        <v>2000</v>
      </c>
      <c r="E94" s="34">
        <f>'Methods&amp;Limits'!G45</f>
        <v>0.8</v>
      </c>
      <c r="F94" s="34"/>
      <c r="G94" s="85">
        <f>'Methods&amp;Limits'!I45</f>
        <v>10.472</v>
      </c>
      <c r="H94" s="64">
        <f t="shared" si="1"/>
      </c>
      <c r="I94" s="92"/>
      <c r="J94" s="92"/>
      <c r="K94" s="93"/>
      <c r="L94" s="321"/>
      <c r="M94" s="94"/>
    </row>
    <row r="95" spans="1:13" ht="12.75">
      <c r="A95" s="57" t="str">
        <f>'Methods&amp;Limits'!A46</f>
        <v>-- Tert-butyl alcohol</v>
      </c>
      <c r="B95" s="30" t="str">
        <f>'Methods&amp;Limits'!B46</f>
        <v>% (v/v)</v>
      </c>
      <c r="C95" s="82" t="str">
        <f>'Methods&amp;Limits'!E46</f>
        <v>EN 13132</v>
      </c>
      <c r="D95" s="36">
        <f>'Methods&amp;Limits'!F46</f>
        <v>2000</v>
      </c>
      <c r="E95" s="34">
        <f>'Methods&amp;Limits'!G46</f>
        <v>0.5</v>
      </c>
      <c r="F95" s="34"/>
      <c r="G95" s="85">
        <f>'Methods&amp;Limits'!I46</f>
        <v>7.295</v>
      </c>
      <c r="H95" s="64">
        <f t="shared" si="1"/>
      </c>
      <c r="I95" s="92"/>
      <c r="J95" s="92"/>
      <c r="K95" s="93"/>
      <c r="L95" s="321"/>
      <c r="M95" s="94"/>
    </row>
    <row r="96" spans="1:13" ht="12.75">
      <c r="A96" s="57" t="str">
        <f>'Methods&amp;Limits'!A47</f>
        <v>-- Iso-butyl alcohol</v>
      </c>
      <c r="B96" s="30" t="str">
        <f>'Methods&amp;Limits'!B47</f>
        <v>% (v/v)</v>
      </c>
      <c r="C96" s="82" t="str">
        <f>'Methods&amp;Limits'!E47</f>
        <v>EN 13132</v>
      </c>
      <c r="D96" s="36">
        <f>'Methods&amp;Limits'!F47</f>
        <v>2000</v>
      </c>
      <c r="E96" s="34">
        <f>'Methods&amp;Limits'!G47</f>
        <v>0.8</v>
      </c>
      <c r="F96" s="34"/>
      <c r="G96" s="85">
        <f>'Methods&amp;Limits'!I47</f>
        <v>10.472</v>
      </c>
      <c r="H96" s="64">
        <f t="shared" si="1"/>
      </c>
      <c r="I96" s="92"/>
      <c r="J96" s="92"/>
      <c r="K96" s="93"/>
      <c r="L96" s="321"/>
      <c r="M96" s="94"/>
    </row>
    <row r="97" spans="1:13" ht="12.75">
      <c r="A97" s="57" t="str">
        <f>'Methods&amp;Limits'!A48</f>
        <v>-- Ethers with 5 or more carbon atoms per molecule</v>
      </c>
      <c r="B97" s="30" t="str">
        <f>'Methods&amp;Limits'!B48</f>
        <v>% (v/v)</v>
      </c>
      <c r="C97" s="82" t="str">
        <f>'Methods&amp;Limits'!E48</f>
        <v>EN 13132</v>
      </c>
      <c r="D97" s="36">
        <f>'Methods&amp;Limits'!F48</f>
        <v>2000</v>
      </c>
      <c r="E97" s="63">
        <f>'Methods&amp;Limits'!G48</f>
        <v>1</v>
      </c>
      <c r="F97" s="34"/>
      <c r="G97" s="85">
        <f>'Methods&amp;Limits'!I48</f>
        <v>15.59</v>
      </c>
      <c r="H97" s="64">
        <f t="shared" si="1"/>
      </c>
      <c r="I97" s="92"/>
      <c r="J97" s="92"/>
      <c r="K97" s="93"/>
      <c r="L97" s="321"/>
      <c r="M97" s="94"/>
    </row>
    <row r="98" spans="1:13" ht="12.75">
      <c r="A98" s="57" t="str">
        <f>'Methods&amp;Limits'!A49</f>
        <v>-- other oxygenates</v>
      </c>
      <c r="B98" s="30" t="str">
        <f>'Methods&amp;Limits'!B49</f>
        <v>% (v/v)</v>
      </c>
      <c r="C98" s="82" t="str">
        <f>'Methods&amp;Limits'!E49</f>
        <v>EN 13132</v>
      </c>
      <c r="D98" s="36">
        <f>'Methods&amp;Limits'!F49</f>
        <v>2000</v>
      </c>
      <c r="E98" s="34">
        <f>'Methods&amp;Limits'!G49</f>
        <v>0.8</v>
      </c>
      <c r="F98" s="34"/>
      <c r="G98" s="85">
        <f>'Methods&amp;Limits'!I49</f>
        <v>10.472</v>
      </c>
      <c r="H98" s="64">
        <f t="shared" si="1"/>
      </c>
      <c r="I98" s="92"/>
      <c r="J98" s="92"/>
      <c r="K98" s="93"/>
      <c r="L98" s="321"/>
      <c r="M98" s="94"/>
    </row>
    <row r="99" spans="1:13" ht="12.75">
      <c r="A99" s="54" t="str">
        <f>'Methods&amp;Limits'!A56</f>
        <v>Sulphur content (low sulphur, from 2005)</v>
      </c>
      <c r="B99" s="55" t="str">
        <f>'Methods&amp;Limits'!B56</f>
        <v>mg/kg</v>
      </c>
      <c r="C99" s="34" t="str">
        <f>'Methods&amp;Limits'!E56</f>
        <v>EN ISO 14596</v>
      </c>
      <c r="D99" s="36">
        <f>'Methods&amp;Limits'!F56</f>
        <v>1998</v>
      </c>
      <c r="E99" s="119">
        <f>'Methods&amp;Limits'!G56</f>
        <v>20</v>
      </c>
      <c r="F99" s="34"/>
      <c r="G99" s="85">
        <f>'Methods&amp;Limits'!I56</f>
        <v>61.8</v>
      </c>
      <c r="H99" s="64">
        <f>IF(E$36&gt;G99,"Yes","")</f>
      </c>
      <c r="I99" s="92"/>
      <c r="J99" s="92"/>
      <c r="K99" s="93"/>
      <c r="L99" s="321"/>
      <c r="M99" s="94"/>
    </row>
    <row r="100" spans="1:13" ht="12.75">
      <c r="A100" s="29">
        <f>'Methods&amp;Limits'!A57</f>
        <v>0</v>
      </c>
      <c r="B100" s="58">
        <f>'Methods&amp;Limits'!B57</f>
        <v>0</v>
      </c>
      <c r="C100" s="34" t="str">
        <f>'Methods&amp;Limits'!E57</f>
        <v>EN 24260</v>
      </c>
      <c r="D100" s="36">
        <f>'Methods&amp;Limits'!F57</f>
        <v>1994</v>
      </c>
      <c r="E100" s="119">
        <f>'Methods&amp;Limits'!G57</f>
        <v>6.779661016949153</v>
      </c>
      <c r="F100" s="34"/>
      <c r="G100" s="85">
        <f>'Methods&amp;Limits'!I57</f>
        <v>54</v>
      </c>
      <c r="H100" s="64">
        <f>IF(E$36&gt;G100,"Yes","")</f>
      </c>
      <c r="I100" s="92"/>
      <c r="J100" s="92"/>
      <c r="K100" s="93"/>
      <c r="L100" s="321"/>
      <c r="M100" s="94"/>
    </row>
    <row r="101" spans="1:13" ht="12.75">
      <c r="A101" s="29"/>
      <c r="B101" s="58"/>
      <c r="C101" s="34" t="str">
        <f>'Methods&amp;Limits'!E58</f>
        <v>EN ISO 20846</v>
      </c>
      <c r="D101" s="36">
        <f>'Methods&amp;Limits'!F58</f>
        <v>2004</v>
      </c>
      <c r="E101" s="119">
        <f>'Methods&amp;Limits'!G58</f>
        <v>9.7</v>
      </c>
      <c r="F101" s="34"/>
      <c r="G101" s="85">
        <f>'Methods&amp;Limits'!I58</f>
        <v>55.723</v>
      </c>
      <c r="H101" s="64">
        <f>IF(E$36&gt;G101,"Yes","")</f>
      </c>
      <c r="I101" s="92"/>
      <c r="J101" s="92"/>
      <c r="K101" s="93"/>
      <c r="L101" s="321"/>
      <c r="M101" s="94"/>
    </row>
    <row r="102" spans="1:13" ht="12.75">
      <c r="A102" s="29"/>
      <c r="B102" s="58"/>
      <c r="C102" s="34" t="str">
        <f>'Methods&amp;Limits'!E59</f>
        <v>EN ISO 20847</v>
      </c>
      <c r="D102" s="36">
        <f>'Methods&amp;Limits'!F59</f>
        <v>2004</v>
      </c>
      <c r="E102" s="119">
        <f>'Methods&amp;Limits'!G59</f>
        <v>16.6</v>
      </c>
      <c r="F102" s="34"/>
      <c r="G102" s="85">
        <f>'Methods&amp;Limits'!I59</f>
        <v>59.794</v>
      </c>
      <c r="H102" s="64">
        <f>IF(E$36&gt;G102,"Yes","")</f>
      </c>
      <c r="I102" s="92"/>
      <c r="J102" s="92"/>
      <c r="K102" s="93"/>
      <c r="L102" s="321"/>
      <c r="M102" s="94"/>
    </row>
    <row r="103" spans="1:13" ht="12.75">
      <c r="A103" s="104"/>
      <c r="B103" s="60"/>
      <c r="C103" s="34" t="str">
        <f>'Methods&amp;Limits'!E60</f>
        <v>EN ISO 20884</v>
      </c>
      <c r="D103" s="36">
        <f>'Methods&amp;Limits'!F60</f>
        <v>2004</v>
      </c>
      <c r="E103" s="119">
        <f>'Methods&amp;Limits'!G60</f>
        <v>7.9</v>
      </c>
      <c r="F103" s="34"/>
      <c r="G103" s="85">
        <f>'Methods&amp;Limits'!I60</f>
        <v>54.661</v>
      </c>
      <c r="H103" s="64">
        <f>IF(E$36&gt;G103,"Yes","")</f>
      </c>
      <c r="I103" s="92"/>
      <c r="J103" s="92"/>
      <c r="K103" s="93"/>
      <c r="L103" s="321"/>
      <c r="M103" s="94"/>
    </row>
    <row r="104" spans="1:13" ht="12.75">
      <c r="A104" s="54" t="str">
        <f>'Methods&amp;Limits'!A61</f>
        <v>Sulphur content (sulphur free, from 2005)</v>
      </c>
      <c r="B104" s="55" t="str">
        <f>'Methods&amp;Limits'!B61</f>
        <v>mg/kg</v>
      </c>
      <c r="C104" s="34" t="str">
        <f>'Methods&amp;Limits'!E61</f>
        <v>EN ISO 14596</v>
      </c>
      <c r="D104" s="36">
        <f>'Methods&amp;Limits'!F61</f>
        <v>1998</v>
      </c>
      <c r="E104" s="119">
        <f>'Methods&amp;Limits'!G61</f>
        <v>5</v>
      </c>
      <c r="F104" s="34"/>
      <c r="G104" s="85">
        <f>'Methods&amp;Limits'!I61</f>
        <v>12.95</v>
      </c>
      <c r="H104" s="64">
        <f>IF(E$37&gt;G104,"Yes","")</f>
      </c>
      <c r="I104" s="92"/>
      <c r="J104" s="92"/>
      <c r="K104" s="93"/>
      <c r="L104" s="321"/>
      <c r="M104" s="94"/>
    </row>
    <row r="105" spans="1:13" ht="12.75">
      <c r="A105" s="29">
        <f>'Methods&amp;Limits'!A62</f>
        <v>0</v>
      </c>
      <c r="B105" s="58">
        <f>'Methods&amp;Limits'!B62</f>
        <v>0</v>
      </c>
      <c r="C105" s="34" t="str">
        <f>'Methods&amp;Limits'!E62</f>
        <v>EN 24260</v>
      </c>
      <c r="D105" s="36">
        <f>'Methods&amp;Limits'!F62</f>
        <v>1994</v>
      </c>
      <c r="E105" s="119">
        <f>'Methods&amp;Limits'!G62</f>
        <v>3.3898305084745766</v>
      </c>
      <c r="F105" s="34"/>
      <c r="G105" s="85">
        <f>'Methods&amp;Limits'!I62</f>
        <v>12</v>
      </c>
      <c r="H105" s="64">
        <f>IF(E$37&gt;G105,"Yes","")</f>
      </c>
      <c r="I105" s="92"/>
      <c r="J105" s="92"/>
      <c r="K105" s="93"/>
      <c r="L105" s="321"/>
      <c r="M105" s="94"/>
    </row>
    <row r="106" spans="1:13" ht="12.75">
      <c r="A106" s="29"/>
      <c r="B106" s="58">
        <f>'Methods&amp;Limits'!B63</f>
        <v>0</v>
      </c>
      <c r="C106" s="34" t="str">
        <f>'Methods&amp;Limits'!E63</f>
        <v>EN ISO 20846</v>
      </c>
      <c r="D106" s="36">
        <f>'Methods&amp;Limits'!F63</f>
        <v>2004</v>
      </c>
      <c r="E106" s="119">
        <f>'Methods&amp;Limits'!G63</f>
        <v>2.7</v>
      </c>
      <c r="F106" s="34"/>
      <c r="G106" s="85">
        <f>'Methods&amp;Limits'!I63</f>
        <v>11.593</v>
      </c>
      <c r="H106" s="64">
        <f>IF(E$37&gt;G106,"Yes","")</f>
      </c>
      <c r="I106" s="92"/>
      <c r="J106" s="92"/>
      <c r="K106" s="93"/>
      <c r="L106" s="321"/>
      <c r="M106" s="94"/>
    </row>
    <row r="107" spans="1:13" ht="12.75">
      <c r="A107" s="104"/>
      <c r="B107" s="60">
        <f>'Methods&amp;Limits'!B64</f>
        <v>0</v>
      </c>
      <c r="C107" s="34" t="str">
        <f>'Methods&amp;Limits'!E64</f>
        <v>EN ISO 20884</v>
      </c>
      <c r="D107" s="36">
        <f>'Methods&amp;Limits'!F64</f>
        <v>2004</v>
      </c>
      <c r="E107" s="119">
        <f>'Methods&amp;Limits'!G64</f>
        <v>3.1</v>
      </c>
      <c r="F107" s="34"/>
      <c r="G107" s="85">
        <f>'Methods&amp;Limits'!I64</f>
        <v>11.829</v>
      </c>
      <c r="H107" s="64">
        <f>IF(E$37&gt;G107,"Yes","")</f>
      </c>
      <c r="I107" s="92"/>
      <c r="J107" s="92"/>
      <c r="K107" s="93"/>
      <c r="L107" s="321"/>
      <c r="M107" s="94"/>
    </row>
    <row r="108" spans="1:13" ht="12.75">
      <c r="A108" s="54" t="str">
        <f>'Methods&amp;Limits'!A65</f>
        <v>Lead content</v>
      </c>
      <c r="B108" s="55" t="str">
        <f>'Methods&amp;Limits'!B65</f>
        <v>g/l</v>
      </c>
      <c r="C108" s="34" t="str">
        <f>'Methods&amp;Limits'!E65</f>
        <v>EN 237</v>
      </c>
      <c r="D108" s="36">
        <f>'Methods&amp;Limits'!F65</f>
        <v>1996</v>
      </c>
      <c r="E108" s="34">
        <f>'Methods&amp;Limits'!G65</f>
        <v>0.002</v>
      </c>
      <c r="F108" s="34"/>
      <c r="G108" s="208">
        <f>'Methods&amp;Limits'!I65</f>
        <v>0.00618</v>
      </c>
      <c r="H108" s="64"/>
      <c r="I108" s="92"/>
      <c r="J108" s="92"/>
      <c r="K108" s="93"/>
      <c r="L108" s="321"/>
      <c r="M108" s="94"/>
    </row>
    <row r="109" spans="1:13" ht="12.75">
      <c r="A109" s="104">
        <f>'Methods&amp;Limits'!A66</f>
        <v>0</v>
      </c>
      <c r="B109" s="60">
        <f>'Methods&amp;Limits'!B66</f>
        <v>0</v>
      </c>
      <c r="C109" s="34" t="str">
        <f>'Methods&amp;Limits'!E66</f>
        <v>EN 237</v>
      </c>
      <c r="D109" s="36">
        <f>'Methods&amp;Limits'!F66</f>
        <v>2004</v>
      </c>
      <c r="E109" s="34">
        <f>'Methods&amp;Limits'!G66</f>
        <v>0.00062</v>
      </c>
      <c r="F109" s="34"/>
      <c r="G109" s="208">
        <f>'Methods&amp;Limits'!I66</f>
        <v>0.0053658</v>
      </c>
      <c r="H109" s="64"/>
      <c r="I109" s="92"/>
      <c r="J109" s="92"/>
      <c r="K109" s="93"/>
      <c r="L109" s="321"/>
      <c r="M109" s="94"/>
    </row>
    <row r="110" spans="1:13" ht="45.75" customHeight="1">
      <c r="A110" s="561" t="s">
        <v>405</v>
      </c>
      <c r="B110" s="562"/>
      <c r="C110" s="562"/>
      <c r="D110" s="562"/>
      <c r="E110" s="562"/>
      <c r="F110" s="562"/>
      <c r="G110" s="562"/>
      <c r="H110" s="562"/>
      <c r="I110" s="562"/>
      <c r="J110" s="562"/>
      <c r="K110" s="562"/>
      <c r="L110" s="562"/>
      <c r="M110" s="562"/>
    </row>
  </sheetData>
  <sheetProtection/>
  <mergeCells count="21">
    <mergeCell ref="A42:D42"/>
    <mergeCell ref="C57:H57"/>
    <mergeCell ref="E43:K45"/>
    <mergeCell ref="L13:M13"/>
    <mergeCell ref="N25:N26"/>
    <mergeCell ref="N35:N38"/>
    <mergeCell ref="L14:M14"/>
    <mergeCell ref="C8:E8"/>
    <mergeCell ref="B3:E3"/>
    <mergeCell ref="B4:E4"/>
    <mergeCell ref="B6:E6"/>
    <mergeCell ref="B7:E7"/>
    <mergeCell ref="B5:E5"/>
    <mergeCell ref="A110:M110"/>
    <mergeCell ref="F58:G58"/>
    <mergeCell ref="E49:K49"/>
    <mergeCell ref="E46:K46"/>
    <mergeCell ref="E47:K47"/>
    <mergeCell ref="E48:K48"/>
    <mergeCell ref="I57:M57"/>
    <mergeCell ref="A52:M52"/>
  </mergeCells>
  <printOptions/>
  <pageMargins left="0.7874015748031497" right="0.7874015748031497" top="0.5118110236220472" bottom="0.4330708661417323" header="0.31496062992125984" footer="0.2755905511811024"/>
  <pageSetup fitToHeight="2" fitToWidth="1" horizontalDpi="600" verticalDpi="600" orientation="landscape" paperSize="9" scale="67" r:id="rId1"/>
  <headerFooter alignWithMargins="0">
    <oddHeader>&amp;L&amp;F&amp;C&amp;A</oddHeader>
    <oddFooter>&amp;L&amp;D&amp;CPage &amp;P of &amp;N</oddFooter>
  </headerFooter>
  <rowBreaks count="1" manualBreakCount="1">
    <brk id="50" max="12" man="1"/>
  </rowBreaks>
  <ignoredErrors>
    <ignoredError sqref="E68:E69 B3:E8"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FN111"/>
  <sheetViews>
    <sheetView zoomScaleSheetLayoutView="75" zoomScalePageLayoutView="0" workbookViewId="0" topLeftCell="A1">
      <pane ySplit="9" topLeftCell="A10" activePane="bottomLeft" state="frozen"/>
      <selection pane="topLeft" activeCell="Q45" sqref="Q45"/>
      <selection pane="bottomLeft" activeCell="I55" sqref="I55"/>
    </sheetView>
  </sheetViews>
  <sheetFormatPr defaultColWidth="11.421875" defaultRowHeight="12.75"/>
  <cols>
    <col min="1" max="1" width="30.57421875" style="1" customWidth="1"/>
    <col min="2" max="2" width="6.7109375" style="1" customWidth="1"/>
    <col min="3" max="3" width="19.140625" style="1" customWidth="1"/>
    <col min="4" max="4" width="9.140625" style="1" bestFit="1" customWidth="1"/>
    <col min="5" max="5" width="19.421875" style="1" bestFit="1" customWidth="1"/>
    <col min="6" max="6" width="10.57421875" style="1" customWidth="1"/>
    <col min="7" max="7" width="9.8515625" style="1" bestFit="1" customWidth="1"/>
    <col min="8" max="8" width="10.7109375" style="1" customWidth="1"/>
    <col min="9" max="9" width="13.7109375" style="1" bestFit="1" customWidth="1"/>
    <col min="10" max="10" width="14.140625" style="1" customWidth="1"/>
    <col min="11" max="11" width="9.57421875" style="1" customWidth="1"/>
    <col min="12" max="12" width="22.8515625" style="1" bestFit="1" customWidth="1"/>
    <col min="13" max="13" width="13.7109375" style="1" bestFit="1" customWidth="1"/>
    <col min="14" max="16384" width="11.421875" style="1" customWidth="1"/>
  </cols>
  <sheetData>
    <row r="1" ht="18">
      <c r="A1" s="47" t="s">
        <v>439</v>
      </c>
    </row>
    <row r="2" spans="1:11" ht="6" customHeight="1">
      <c r="A2" s="51"/>
      <c r="B2" s="2"/>
      <c r="C2" s="2"/>
      <c r="D2" s="2"/>
      <c r="E2" s="2"/>
      <c r="F2" s="2"/>
      <c r="G2" s="2"/>
      <c r="H2" s="2"/>
      <c r="I2" s="2"/>
      <c r="J2" s="2"/>
      <c r="K2" s="2"/>
    </row>
    <row r="3" spans="1:11" ht="12.75">
      <c r="A3" s="46" t="s">
        <v>133</v>
      </c>
      <c r="B3" s="574" t="str">
        <f>'Contacts&amp;Summary'!B8</f>
        <v>Italy</v>
      </c>
      <c r="C3" s="575"/>
      <c r="D3" s="575"/>
      <c r="E3" s="576"/>
      <c r="J3" s="52"/>
      <c r="K3" s="52"/>
    </row>
    <row r="4" spans="1:11" ht="12.75">
      <c r="A4" s="46" t="s">
        <v>134</v>
      </c>
      <c r="B4" s="574">
        <f>'Contacts&amp;Summary'!B7</f>
        <v>2007</v>
      </c>
      <c r="C4" s="575"/>
      <c r="D4" s="575"/>
      <c r="E4" s="576"/>
      <c r="J4" s="52"/>
      <c r="K4" s="52"/>
    </row>
    <row r="5" spans="1:11" ht="12.75">
      <c r="A5" s="288" t="s">
        <v>462</v>
      </c>
      <c r="B5" s="574" t="s">
        <v>2</v>
      </c>
      <c r="C5" s="580"/>
      <c r="D5" s="580"/>
      <c r="E5" s="581"/>
      <c r="J5" s="52"/>
      <c r="K5" s="52"/>
    </row>
    <row r="6" spans="1:11" ht="12.75">
      <c r="A6" s="46" t="s">
        <v>176</v>
      </c>
      <c r="B6" s="577" t="s">
        <v>47</v>
      </c>
      <c r="C6" s="578"/>
      <c r="D6" s="578"/>
      <c r="E6" s="579"/>
      <c r="J6" s="52"/>
      <c r="K6" s="52"/>
    </row>
    <row r="7" spans="1:11" ht="12.75">
      <c r="A7" s="46" t="s">
        <v>177</v>
      </c>
      <c r="B7" s="574"/>
      <c r="C7" s="575"/>
      <c r="D7" s="575"/>
      <c r="E7" s="576"/>
      <c r="J7" s="53"/>
      <c r="K7" s="53"/>
    </row>
    <row r="8" spans="1:11" ht="12.75">
      <c r="A8" s="46" t="s">
        <v>204</v>
      </c>
      <c r="B8" s="80" t="s">
        <v>24</v>
      </c>
      <c r="C8" s="571" t="str">
        <f>IF(B8="A","1st June to 31st August (arctic)","1st May to 30th September (normal)")</f>
        <v>1st May to 30th September (normal)</v>
      </c>
      <c r="D8" s="572"/>
      <c r="E8" s="573"/>
      <c r="J8" s="53"/>
      <c r="K8" s="53"/>
    </row>
    <row r="9" spans="1:11" s="2" customFormat="1" ht="11.25">
      <c r="A9" s="68" t="s">
        <v>205</v>
      </c>
      <c r="B9" s="71"/>
      <c r="C9" s="289"/>
      <c r="D9" s="289"/>
      <c r="E9" s="289"/>
      <c r="J9" s="53"/>
      <c r="K9" s="53"/>
    </row>
    <row r="10" spans="1:11" ht="6" customHeight="1">
      <c r="A10" s="66"/>
      <c r="B10" s="68"/>
      <c r="C10" s="68"/>
      <c r="D10" s="53"/>
      <c r="E10" s="53"/>
      <c r="J10" s="53"/>
      <c r="K10" s="53"/>
    </row>
    <row r="11" spans="1:11" ht="15.75">
      <c r="A11" s="67" t="s">
        <v>202</v>
      </c>
      <c r="B11" s="68"/>
      <c r="C11" s="68"/>
      <c r="D11" s="53"/>
      <c r="E11" s="53"/>
      <c r="J11" s="53"/>
      <c r="K11" s="53"/>
    </row>
    <row r="12" spans="1:11" ht="6" customHeight="1">
      <c r="A12" s="4"/>
      <c r="B12" s="4"/>
      <c r="C12" s="4"/>
      <c r="D12" s="4"/>
      <c r="E12" s="4"/>
      <c r="F12" s="4"/>
      <c r="G12" s="4"/>
      <c r="H12" s="4"/>
      <c r="I12" s="4"/>
      <c r="J12" s="4"/>
      <c r="K12" s="4"/>
    </row>
    <row r="13" spans="1:14" ht="14.25">
      <c r="A13" s="5" t="s">
        <v>170</v>
      </c>
      <c r="B13" s="5" t="s">
        <v>135</v>
      </c>
      <c r="C13" s="6" t="s">
        <v>136</v>
      </c>
      <c r="D13" s="7"/>
      <c r="E13" s="7"/>
      <c r="F13" s="7"/>
      <c r="G13" s="8"/>
      <c r="H13" s="9" t="s">
        <v>196</v>
      </c>
      <c r="I13" s="10"/>
      <c r="J13" s="10"/>
      <c r="K13" s="3"/>
      <c r="L13" s="585" t="s">
        <v>410</v>
      </c>
      <c r="M13" s="586"/>
      <c r="N13" s="81"/>
    </row>
    <row r="14" spans="1:14" ht="15.75" customHeight="1">
      <c r="A14" s="12"/>
      <c r="B14" s="12"/>
      <c r="C14" s="13"/>
      <c r="D14" s="14"/>
      <c r="E14" s="14"/>
      <c r="F14" s="14"/>
      <c r="G14" s="15"/>
      <c r="H14" s="117" t="s">
        <v>141</v>
      </c>
      <c r="I14" s="17"/>
      <c r="J14" s="116" t="s">
        <v>142</v>
      </c>
      <c r="K14" s="19"/>
      <c r="L14" s="588" t="s">
        <v>411</v>
      </c>
      <c r="M14" s="588"/>
      <c r="N14" s="81"/>
    </row>
    <row r="15" spans="1:14" ht="22.5">
      <c r="A15" s="20"/>
      <c r="B15" s="20"/>
      <c r="C15" s="21" t="s">
        <v>178</v>
      </c>
      <c r="D15" s="22" t="s">
        <v>137</v>
      </c>
      <c r="E15" s="22" t="s">
        <v>138</v>
      </c>
      <c r="F15" s="22" t="s">
        <v>139</v>
      </c>
      <c r="G15" s="21" t="s">
        <v>140</v>
      </c>
      <c r="H15" s="23" t="s">
        <v>137</v>
      </c>
      <c r="I15" s="23" t="s">
        <v>138</v>
      </c>
      <c r="J15" s="23" t="s">
        <v>137</v>
      </c>
      <c r="K15" s="24" t="s">
        <v>138</v>
      </c>
      <c r="L15" s="326" t="s">
        <v>180</v>
      </c>
      <c r="M15" s="327" t="s">
        <v>191</v>
      </c>
      <c r="N15" s="157"/>
    </row>
    <row r="16" spans="1:14" ht="15.75">
      <c r="A16" s="158" t="s">
        <v>144</v>
      </c>
      <c r="B16" s="165" t="s">
        <v>118</v>
      </c>
      <c r="C16" s="392">
        <v>144</v>
      </c>
      <c r="D16" s="394">
        <v>93.4</v>
      </c>
      <c r="E16" s="395">
        <v>96.3</v>
      </c>
      <c r="F16" s="395">
        <v>95.3</v>
      </c>
      <c r="G16" s="392">
        <v>0.4</v>
      </c>
      <c r="H16" s="392">
        <v>95</v>
      </c>
      <c r="I16" s="408"/>
      <c r="J16" s="207" t="s">
        <v>417</v>
      </c>
      <c r="K16" s="167"/>
      <c r="L16" s="177" t="s">
        <v>197</v>
      </c>
      <c r="M16" s="178">
        <v>2005</v>
      </c>
      <c r="N16" s="157"/>
    </row>
    <row r="17" spans="1:14" ht="15.75">
      <c r="A17" s="158" t="s">
        <v>143</v>
      </c>
      <c r="B17" s="165" t="s">
        <v>118</v>
      </c>
      <c r="C17" s="392">
        <v>89</v>
      </c>
      <c r="D17" s="394">
        <v>85</v>
      </c>
      <c r="E17" s="395">
        <v>87.3</v>
      </c>
      <c r="F17" s="395">
        <v>85.5</v>
      </c>
      <c r="G17" s="392">
        <v>0.5</v>
      </c>
      <c r="H17" s="392">
        <v>85</v>
      </c>
      <c r="I17" s="392"/>
      <c r="J17" s="207" t="s">
        <v>418</v>
      </c>
      <c r="K17" s="163"/>
      <c r="L17" s="177" t="s">
        <v>198</v>
      </c>
      <c r="M17" s="178">
        <v>2005</v>
      </c>
      <c r="N17" s="157"/>
    </row>
    <row r="18" spans="1:14" ht="15.75">
      <c r="A18" s="179" t="s">
        <v>145</v>
      </c>
      <c r="B18" s="180" t="s">
        <v>119</v>
      </c>
      <c r="C18" s="400"/>
      <c r="D18" s="401"/>
      <c r="E18" s="401"/>
      <c r="F18" s="401"/>
      <c r="G18" s="400"/>
      <c r="H18" s="400"/>
      <c r="I18" s="400"/>
      <c r="J18" s="181"/>
      <c r="K18" s="209" t="s">
        <v>419</v>
      </c>
      <c r="L18" s="182"/>
      <c r="M18" s="182"/>
      <c r="N18" s="157"/>
    </row>
    <row r="19" spans="1:14" ht="15.75">
      <c r="A19" s="183" t="s">
        <v>235</v>
      </c>
      <c r="B19" s="184"/>
      <c r="C19" s="402">
        <v>136</v>
      </c>
      <c r="D19" s="404">
        <v>53.9</v>
      </c>
      <c r="E19" s="404">
        <v>62.7</v>
      </c>
      <c r="F19" s="404">
        <v>58.9</v>
      </c>
      <c r="G19" s="402">
        <v>1.6</v>
      </c>
      <c r="H19" s="402"/>
      <c r="I19" s="409">
        <v>60</v>
      </c>
      <c r="J19" s="185"/>
      <c r="K19" s="186">
        <f>IF(B8="A",70,60)</f>
        <v>60</v>
      </c>
      <c r="L19" s="168" t="s">
        <v>254</v>
      </c>
      <c r="M19" s="169">
        <v>2000</v>
      </c>
      <c r="N19" s="157"/>
    </row>
    <row r="20" spans="1:14" ht="15.75">
      <c r="A20" s="187" t="s">
        <v>146</v>
      </c>
      <c r="B20" s="188"/>
      <c r="C20" s="405"/>
      <c r="D20" s="406"/>
      <c r="E20" s="406"/>
      <c r="F20" s="406"/>
      <c r="G20" s="410"/>
      <c r="H20" s="410"/>
      <c r="I20" s="410"/>
      <c r="J20" s="188"/>
      <c r="K20" s="173"/>
      <c r="L20" s="189"/>
      <c r="M20" s="190"/>
      <c r="N20" s="157"/>
    </row>
    <row r="21" spans="1:14" ht="15.75">
      <c r="A21" s="191" t="s">
        <v>238</v>
      </c>
      <c r="B21" s="172" t="s">
        <v>120</v>
      </c>
      <c r="C21" s="393">
        <v>89</v>
      </c>
      <c r="D21" s="398">
        <v>45.5</v>
      </c>
      <c r="E21" s="398">
        <v>69.4</v>
      </c>
      <c r="F21" s="397">
        <v>54.2</v>
      </c>
      <c r="G21" s="393">
        <v>5.6</v>
      </c>
      <c r="H21" s="399">
        <v>46</v>
      </c>
      <c r="I21" s="393"/>
      <c r="J21" s="192">
        <v>46</v>
      </c>
      <c r="K21" s="193"/>
      <c r="L21" s="189" t="s">
        <v>475</v>
      </c>
      <c r="M21" s="190">
        <v>2000</v>
      </c>
      <c r="N21" s="157"/>
    </row>
    <row r="22" spans="1:14" ht="15.75">
      <c r="A22" s="183" t="s">
        <v>237</v>
      </c>
      <c r="B22" s="185" t="s">
        <v>120</v>
      </c>
      <c r="C22" s="402">
        <v>89</v>
      </c>
      <c r="D22" s="403">
        <v>82.9</v>
      </c>
      <c r="E22" s="403">
        <v>94</v>
      </c>
      <c r="F22" s="404">
        <v>87.7</v>
      </c>
      <c r="G22" s="402">
        <v>2.9</v>
      </c>
      <c r="H22" s="409">
        <v>75</v>
      </c>
      <c r="I22" s="402"/>
      <c r="J22" s="194">
        <v>75</v>
      </c>
      <c r="K22" s="195"/>
      <c r="L22" s="196"/>
      <c r="M22" s="196"/>
      <c r="N22" s="157"/>
    </row>
    <row r="23" spans="1:14" ht="15.75">
      <c r="A23" s="187" t="s">
        <v>147</v>
      </c>
      <c r="B23" s="188"/>
      <c r="C23" s="405"/>
      <c r="D23" s="406"/>
      <c r="E23" s="406"/>
      <c r="F23" s="406"/>
      <c r="G23" s="410"/>
      <c r="H23" s="410"/>
      <c r="I23" s="410"/>
      <c r="J23" s="188"/>
      <c r="K23" s="173"/>
      <c r="L23" s="182"/>
      <c r="M23" s="197"/>
      <c r="N23" s="157"/>
    </row>
    <row r="24" spans="1:14" ht="15.75">
      <c r="A24" s="191" t="s">
        <v>239</v>
      </c>
      <c r="B24" s="172" t="s">
        <v>120</v>
      </c>
      <c r="C24" s="393">
        <v>144</v>
      </c>
      <c r="D24" s="397">
        <v>0.3</v>
      </c>
      <c r="E24" s="397">
        <v>15.4</v>
      </c>
      <c r="F24" s="397">
        <v>6.9</v>
      </c>
      <c r="G24" s="393">
        <v>3.7</v>
      </c>
      <c r="H24" s="393"/>
      <c r="I24" s="399">
        <v>18</v>
      </c>
      <c r="J24" s="188"/>
      <c r="K24" s="198" t="s">
        <v>420</v>
      </c>
      <c r="L24" s="189" t="s">
        <v>469</v>
      </c>
      <c r="M24" s="190" t="s">
        <v>472</v>
      </c>
      <c r="N24" s="157"/>
    </row>
    <row r="25" spans="1:14" ht="12.75">
      <c r="A25" s="191" t="s">
        <v>148</v>
      </c>
      <c r="B25" s="172" t="s">
        <v>120</v>
      </c>
      <c r="C25" s="393">
        <v>144</v>
      </c>
      <c r="D25" s="393">
        <v>25.3</v>
      </c>
      <c r="E25" s="393">
        <v>35.6</v>
      </c>
      <c r="F25" s="393">
        <v>31.8</v>
      </c>
      <c r="G25" s="399">
        <v>2</v>
      </c>
      <c r="H25" s="393"/>
      <c r="I25" s="399">
        <v>35</v>
      </c>
      <c r="J25" s="188"/>
      <c r="K25" s="198">
        <v>42</v>
      </c>
      <c r="L25" s="189" t="s">
        <v>469</v>
      </c>
      <c r="M25" s="190" t="s">
        <v>472</v>
      </c>
      <c r="N25" s="587"/>
    </row>
    <row r="26" spans="1:14" ht="12.75">
      <c r="A26" s="183" t="s">
        <v>149</v>
      </c>
      <c r="B26" s="185" t="s">
        <v>120</v>
      </c>
      <c r="C26" s="402">
        <v>144</v>
      </c>
      <c r="D26" s="407">
        <v>0.49</v>
      </c>
      <c r="E26" s="404">
        <v>0.97</v>
      </c>
      <c r="F26" s="404">
        <v>0.78</v>
      </c>
      <c r="G26" s="411">
        <v>0.12</v>
      </c>
      <c r="H26" s="402"/>
      <c r="I26" s="409">
        <v>1</v>
      </c>
      <c r="J26" s="184"/>
      <c r="K26" s="186">
        <v>1</v>
      </c>
      <c r="L26" s="168" t="s">
        <v>470</v>
      </c>
      <c r="M26" s="169" t="s">
        <v>473</v>
      </c>
      <c r="N26" s="587"/>
    </row>
    <row r="27" spans="1:14" ht="22.5">
      <c r="A27" s="158" t="s">
        <v>150</v>
      </c>
      <c r="B27" s="165" t="s">
        <v>121</v>
      </c>
      <c r="C27" s="392">
        <v>144</v>
      </c>
      <c r="D27" s="394" t="s">
        <v>484</v>
      </c>
      <c r="E27" s="395">
        <v>2.4</v>
      </c>
      <c r="F27" s="394">
        <v>1.1</v>
      </c>
      <c r="G27" s="392">
        <v>0.6</v>
      </c>
      <c r="H27" s="392"/>
      <c r="I27" s="392">
        <v>2.7</v>
      </c>
      <c r="J27" s="165"/>
      <c r="K27" s="199">
        <v>2.7</v>
      </c>
      <c r="L27" s="189" t="s">
        <v>471</v>
      </c>
      <c r="M27" s="190" t="s">
        <v>416</v>
      </c>
      <c r="N27" s="157"/>
    </row>
    <row r="28" spans="1:14" ht="15.75">
      <c r="A28" s="187" t="s">
        <v>151</v>
      </c>
      <c r="B28" s="188"/>
      <c r="C28" s="405"/>
      <c r="D28" s="406"/>
      <c r="E28" s="406"/>
      <c r="F28" s="406"/>
      <c r="G28" s="410"/>
      <c r="H28" s="410"/>
      <c r="I28" s="410"/>
      <c r="J28" s="188"/>
      <c r="K28" s="173"/>
      <c r="L28" s="200"/>
      <c r="M28" s="201"/>
      <c r="N28" s="157"/>
    </row>
    <row r="29" spans="1:14" ht="15.75">
      <c r="A29" s="191" t="s">
        <v>122</v>
      </c>
      <c r="B29" s="172" t="s">
        <v>120</v>
      </c>
      <c r="C29" s="393">
        <v>144</v>
      </c>
      <c r="D29" s="393"/>
      <c r="E29" s="393"/>
      <c r="F29" s="393"/>
      <c r="G29" s="393"/>
      <c r="H29" s="393"/>
      <c r="I29" s="393">
        <v>3</v>
      </c>
      <c r="J29" s="188"/>
      <c r="K29" s="173">
        <v>3</v>
      </c>
      <c r="L29" s="202"/>
      <c r="M29" s="203"/>
      <c r="N29" s="157"/>
    </row>
    <row r="30" spans="1:14" ht="15.75">
      <c r="A30" s="191" t="s">
        <v>123</v>
      </c>
      <c r="B30" s="172" t="s">
        <v>120</v>
      </c>
      <c r="C30" s="393">
        <v>144</v>
      </c>
      <c r="D30" s="393"/>
      <c r="E30" s="393"/>
      <c r="F30" s="393"/>
      <c r="G30" s="393"/>
      <c r="H30" s="393"/>
      <c r="I30" s="393">
        <v>5</v>
      </c>
      <c r="J30" s="188"/>
      <c r="K30" s="173">
        <v>5</v>
      </c>
      <c r="L30" s="202"/>
      <c r="M30" s="203"/>
      <c r="N30" s="157"/>
    </row>
    <row r="31" spans="1:14" ht="15.75">
      <c r="A31" s="191" t="s">
        <v>152</v>
      </c>
      <c r="B31" s="172" t="s">
        <v>120</v>
      </c>
      <c r="C31" s="393">
        <v>144</v>
      </c>
      <c r="D31" s="393"/>
      <c r="E31" s="393"/>
      <c r="F31" s="393"/>
      <c r="G31" s="393"/>
      <c r="H31" s="393"/>
      <c r="I31" s="393">
        <v>10</v>
      </c>
      <c r="J31" s="188"/>
      <c r="K31" s="173">
        <v>10</v>
      </c>
      <c r="L31" s="189" t="s">
        <v>200</v>
      </c>
      <c r="M31" s="190">
        <v>1997</v>
      </c>
      <c r="N31" s="157"/>
    </row>
    <row r="32" spans="1:14" ht="15.75">
      <c r="A32" s="191" t="s">
        <v>153</v>
      </c>
      <c r="B32" s="172" t="s">
        <v>120</v>
      </c>
      <c r="C32" s="393">
        <v>144</v>
      </c>
      <c r="D32" s="393"/>
      <c r="E32" s="393"/>
      <c r="F32" s="393"/>
      <c r="G32" s="393"/>
      <c r="H32" s="393"/>
      <c r="I32" s="393">
        <v>7</v>
      </c>
      <c r="J32" s="188"/>
      <c r="K32" s="173">
        <v>7</v>
      </c>
      <c r="L32" s="189" t="s">
        <v>415</v>
      </c>
      <c r="M32" s="203"/>
      <c r="N32" s="157"/>
    </row>
    <row r="33" spans="1:14" ht="15.75">
      <c r="A33" s="191" t="s">
        <v>154</v>
      </c>
      <c r="B33" s="172" t="s">
        <v>120</v>
      </c>
      <c r="C33" s="393">
        <v>144</v>
      </c>
      <c r="D33" s="393"/>
      <c r="E33" s="393"/>
      <c r="F33" s="393"/>
      <c r="G33" s="393"/>
      <c r="H33" s="393"/>
      <c r="I33" s="393">
        <v>10</v>
      </c>
      <c r="J33" s="188"/>
      <c r="K33" s="173">
        <v>10</v>
      </c>
      <c r="L33" s="189" t="s">
        <v>458</v>
      </c>
      <c r="M33" s="190">
        <v>2000</v>
      </c>
      <c r="N33" s="157"/>
    </row>
    <row r="34" spans="1:152" s="62" customFormat="1" ht="23.25" customHeight="1">
      <c r="A34" s="204" t="s">
        <v>441</v>
      </c>
      <c r="B34" s="172" t="s">
        <v>120</v>
      </c>
      <c r="C34" s="393">
        <v>144</v>
      </c>
      <c r="D34" s="398" t="s">
        <v>484</v>
      </c>
      <c r="E34" s="398">
        <v>13</v>
      </c>
      <c r="F34" s="397">
        <v>6.1</v>
      </c>
      <c r="G34" s="393">
        <v>3.2</v>
      </c>
      <c r="H34" s="393"/>
      <c r="I34" s="393">
        <v>15</v>
      </c>
      <c r="J34" s="188"/>
      <c r="K34" s="173">
        <v>15</v>
      </c>
      <c r="L34" s="202"/>
      <c r="M34" s="203"/>
      <c r="N34" s="157"/>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row>
    <row r="35" spans="1:14" ht="15">
      <c r="A35" s="183" t="s">
        <v>156</v>
      </c>
      <c r="B35" s="185" t="s">
        <v>120</v>
      </c>
      <c r="C35" s="402">
        <v>144</v>
      </c>
      <c r="D35" s="404"/>
      <c r="E35" s="404"/>
      <c r="F35" s="393"/>
      <c r="G35" s="393"/>
      <c r="H35" s="402"/>
      <c r="I35" s="402">
        <v>10</v>
      </c>
      <c r="J35" s="184"/>
      <c r="K35" s="205">
        <v>10</v>
      </c>
      <c r="L35" s="196"/>
      <c r="M35" s="206"/>
      <c r="N35" s="587"/>
    </row>
    <row r="36" spans="1:14" ht="33.75">
      <c r="A36" s="158" t="s">
        <v>463</v>
      </c>
      <c r="B36" s="159" t="s">
        <v>124</v>
      </c>
      <c r="C36" s="392">
        <v>144</v>
      </c>
      <c r="D36" s="398">
        <v>2.5</v>
      </c>
      <c r="E36" s="394">
        <v>49.7</v>
      </c>
      <c r="F36" s="395">
        <v>15.1</v>
      </c>
      <c r="G36" s="392">
        <v>12.9</v>
      </c>
      <c r="H36" s="392"/>
      <c r="I36" s="392">
        <v>50</v>
      </c>
      <c r="J36" s="159"/>
      <c r="K36" s="163">
        <v>50</v>
      </c>
      <c r="L36" s="164" t="s">
        <v>480</v>
      </c>
      <c r="M36" s="317" t="s">
        <v>481</v>
      </c>
      <c r="N36" s="587"/>
    </row>
    <row r="37" spans="1:14" ht="22.5">
      <c r="A37" s="316" t="s">
        <v>464</v>
      </c>
      <c r="B37" s="159" t="s">
        <v>124</v>
      </c>
      <c r="C37" s="392"/>
      <c r="D37" s="395"/>
      <c r="E37" s="395"/>
      <c r="F37" s="395"/>
      <c r="G37" s="392"/>
      <c r="H37" s="392"/>
      <c r="I37" s="392">
        <v>10</v>
      </c>
      <c r="J37" s="159"/>
      <c r="K37" s="163">
        <v>10</v>
      </c>
      <c r="L37" s="164" t="s">
        <v>478</v>
      </c>
      <c r="M37" s="317" t="s">
        <v>479</v>
      </c>
      <c r="N37" s="587"/>
    </row>
    <row r="38" spans="1:14" ht="12.75">
      <c r="A38" s="158" t="s">
        <v>158</v>
      </c>
      <c r="B38" s="159" t="s">
        <v>125</v>
      </c>
      <c r="C38" s="392">
        <v>33</v>
      </c>
      <c r="D38" s="395"/>
      <c r="E38" s="395" t="s">
        <v>43</v>
      </c>
      <c r="F38" s="395"/>
      <c r="G38" s="392"/>
      <c r="H38" s="392"/>
      <c r="I38" s="392">
        <v>0.005</v>
      </c>
      <c r="J38" s="159"/>
      <c r="K38" s="286">
        <v>0.005</v>
      </c>
      <c r="L38" s="164" t="s">
        <v>201</v>
      </c>
      <c r="M38" s="164" t="s">
        <v>474</v>
      </c>
      <c r="N38" s="587"/>
    </row>
    <row r="39" spans="1:14" s="98" customFormat="1" ht="6" customHeight="1">
      <c r="A39" s="68"/>
      <c r="L39" s="1"/>
      <c r="M39" s="1"/>
      <c r="N39" s="157"/>
    </row>
    <row r="40" spans="1:11" ht="13.5" customHeight="1">
      <c r="A40" s="350" t="s">
        <v>203</v>
      </c>
      <c r="B40" s="70"/>
      <c r="C40" s="70"/>
      <c r="D40" s="70"/>
      <c r="E40" s="70"/>
      <c r="F40" s="70"/>
      <c r="G40" s="70"/>
      <c r="H40" s="70"/>
      <c r="I40" s="70"/>
      <c r="J40" s="70"/>
      <c r="K40" s="70"/>
    </row>
    <row r="41" spans="1:11" ht="6" customHeight="1">
      <c r="A41" s="31"/>
      <c r="B41" s="31"/>
      <c r="C41" s="31"/>
      <c r="D41" s="31"/>
      <c r="E41" s="31"/>
      <c r="F41" s="31"/>
      <c r="G41" s="31"/>
      <c r="H41" s="31"/>
      <c r="I41" s="31"/>
      <c r="J41" s="31"/>
      <c r="K41" s="31"/>
    </row>
    <row r="42" spans="1:11" ht="12.75">
      <c r="A42" s="582" t="s">
        <v>159</v>
      </c>
      <c r="B42" s="582"/>
      <c r="C42" s="582"/>
      <c r="D42" s="582"/>
      <c r="E42" s="2"/>
      <c r="F42" s="2"/>
      <c r="G42" s="2"/>
      <c r="H42" s="2"/>
      <c r="I42" s="2"/>
      <c r="J42" s="2"/>
      <c r="K42" s="2"/>
    </row>
    <row r="43" spans="1:11" ht="12.75" customHeight="1">
      <c r="A43" s="27" t="s">
        <v>160</v>
      </c>
      <c r="B43" s="337"/>
      <c r="C43" s="27" t="s">
        <v>165</v>
      </c>
      <c r="D43" s="32">
        <v>58</v>
      </c>
      <c r="E43" s="567" t="s">
        <v>399</v>
      </c>
      <c r="F43" s="565"/>
      <c r="G43" s="565"/>
      <c r="H43" s="565"/>
      <c r="I43" s="565"/>
      <c r="J43" s="565"/>
      <c r="K43" s="565"/>
    </row>
    <row r="44" spans="1:11" ht="12.75">
      <c r="A44" s="27" t="s">
        <v>161</v>
      </c>
      <c r="B44" s="337"/>
      <c r="C44" s="27" t="s">
        <v>127</v>
      </c>
      <c r="D44" s="32">
        <v>31</v>
      </c>
      <c r="E44" s="567"/>
      <c r="F44" s="565"/>
      <c r="G44" s="565"/>
      <c r="H44" s="565"/>
      <c r="I44" s="565"/>
      <c r="J44" s="565"/>
      <c r="K44" s="565"/>
    </row>
    <row r="45" spans="1:11" ht="12.75" customHeight="1">
      <c r="A45" s="27" t="s">
        <v>162</v>
      </c>
      <c r="B45" s="337"/>
      <c r="C45" s="27" t="s">
        <v>128</v>
      </c>
      <c r="D45" s="32">
        <v>40</v>
      </c>
      <c r="E45" s="567"/>
      <c r="F45" s="565"/>
      <c r="G45" s="565"/>
      <c r="H45" s="565"/>
      <c r="I45" s="565"/>
      <c r="J45" s="565"/>
      <c r="K45" s="565"/>
    </row>
    <row r="46" spans="1:11" ht="12.75" customHeight="1">
      <c r="A46" s="27" t="s">
        <v>126</v>
      </c>
      <c r="B46" s="337"/>
      <c r="C46" s="27" t="s">
        <v>166</v>
      </c>
      <c r="D46" s="337"/>
      <c r="E46" s="567" t="s">
        <v>400</v>
      </c>
      <c r="F46" s="566"/>
      <c r="G46" s="566"/>
      <c r="H46" s="566"/>
      <c r="I46" s="566"/>
      <c r="J46" s="566"/>
      <c r="K46" s="566"/>
    </row>
    <row r="47" spans="1:11" ht="12.75" customHeight="1">
      <c r="A47" s="27" t="s">
        <v>163</v>
      </c>
      <c r="B47" s="32"/>
      <c r="C47" s="27" t="s">
        <v>129</v>
      </c>
      <c r="D47" s="337"/>
      <c r="E47" s="567" t="s">
        <v>401</v>
      </c>
      <c r="F47" s="566"/>
      <c r="G47" s="566"/>
      <c r="H47" s="566"/>
      <c r="I47" s="566"/>
      <c r="J47" s="566"/>
      <c r="K47" s="566"/>
    </row>
    <row r="48" spans="1:11" ht="13.5" thickBot="1">
      <c r="A48" s="27" t="s">
        <v>164</v>
      </c>
      <c r="B48" s="32">
        <v>15</v>
      </c>
      <c r="C48" s="27" t="s">
        <v>167</v>
      </c>
      <c r="D48" s="338"/>
      <c r="E48" s="567" t="s">
        <v>402</v>
      </c>
      <c r="F48" s="565"/>
      <c r="G48" s="565"/>
      <c r="H48" s="565"/>
      <c r="I48" s="565"/>
      <c r="J48" s="565"/>
      <c r="K48" s="565"/>
    </row>
    <row r="49" spans="3:11" ht="12.75" customHeight="1" thickBot="1">
      <c r="C49" s="210" t="s">
        <v>168</v>
      </c>
      <c r="D49" s="212">
        <f>SUM(B43:B48,D43:D48)</f>
        <v>144</v>
      </c>
      <c r="E49" s="565" t="s">
        <v>403</v>
      </c>
      <c r="F49" s="566"/>
      <c r="G49" s="566"/>
      <c r="H49" s="566"/>
      <c r="I49" s="566"/>
      <c r="J49" s="566"/>
      <c r="K49" s="566"/>
    </row>
    <row r="50" spans="3:11" ht="5.25" customHeight="1">
      <c r="C50" s="2"/>
      <c r="D50" s="2"/>
      <c r="E50" s="2"/>
      <c r="F50" s="2"/>
      <c r="G50" s="2"/>
      <c r="H50" s="2"/>
      <c r="I50" s="2"/>
      <c r="J50" s="2"/>
      <c r="K50" s="2"/>
    </row>
    <row r="51" ht="12.75">
      <c r="A51" s="86" t="s">
        <v>243</v>
      </c>
    </row>
    <row r="52" spans="1:13" ht="80.25" customHeight="1">
      <c r="A52" s="568" t="s">
        <v>304</v>
      </c>
      <c r="B52" s="569"/>
      <c r="C52" s="569"/>
      <c r="D52" s="569"/>
      <c r="E52" s="569"/>
      <c r="F52" s="569"/>
      <c r="G52" s="569"/>
      <c r="H52" s="569"/>
      <c r="I52" s="569"/>
      <c r="J52" s="569"/>
      <c r="K52" s="569"/>
      <c r="L52" s="569"/>
      <c r="M52" s="570"/>
    </row>
    <row r="53" spans="1:11" ht="6" customHeight="1">
      <c r="A53" s="69"/>
      <c r="B53" s="70"/>
      <c r="C53" s="70"/>
      <c r="D53" s="70"/>
      <c r="E53" s="70"/>
      <c r="F53" s="70"/>
      <c r="G53" s="70"/>
      <c r="H53" s="70"/>
      <c r="I53" s="70"/>
      <c r="J53" s="70"/>
      <c r="K53" s="70"/>
    </row>
    <row r="54" ht="9.75" customHeight="1">
      <c r="A54" s="86"/>
    </row>
    <row r="55" ht="15.75">
      <c r="A55" s="175" t="s">
        <v>192</v>
      </c>
    </row>
    <row r="56" ht="6.75" customHeight="1"/>
    <row r="57" spans="1:13" ht="12.75">
      <c r="A57" s="5" t="s">
        <v>170</v>
      </c>
      <c r="B57" s="5" t="s">
        <v>135</v>
      </c>
      <c r="C57" s="429" t="s">
        <v>452</v>
      </c>
      <c r="D57" s="583"/>
      <c r="E57" s="583"/>
      <c r="F57" s="583"/>
      <c r="G57" s="583"/>
      <c r="H57" s="584"/>
      <c r="I57" s="429" t="s">
        <v>188</v>
      </c>
      <c r="J57" s="430"/>
      <c r="K57" s="430"/>
      <c r="L57" s="430"/>
      <c r="M57" s="431"/>
    </row>
    <row r="58" spans="1:13" ht="12.75">
      <c r="A58" s="12"/>
      <c r="B58" s="12"/>
      <c r="C58" s="88" t="s">
        <v>180</v>
      </c>
      <c r="D58" s="88" t="s">
        <v>191</v>
      </c>
      <c r="E58" s="88" t="s">
        <v>181</v>
      </c>
      <c r="F58" s="563" t="s">
        <v>186</v>
      </c>
      <c r="G58" s="564"/>
      <c r="H58" s="88"/>
      <c r="I58" s="89" t="s">
        <v>189</v>
      </c>
      <c r="J58" s="89" t="s">
        <v>190</v>
      </c>
      <c r="K58" s="322" t="s">
        <v>195</v>
      </c>
      <c r="L58" s="323"/>
      <c r="M58" s="77"/>
    </row>
    <row r="59" spans="1:13" ht="12.75">
      <c r="A59" s="12"/>
      <c r="B59" s="12"/>
      <c r="C59" s="88"/>
      <c r="D59" s="88"/>
      <c r="E59" s="88"/>
      <c r="F59" s="35" t="s">
        <v>137</v>
      </c>
      <c r="G59" s="35" t="s">
        <v>138</v>
      </c>
      <c r="H59" s="88" t="s">
        <v>187</v>
      </c>
      <c r="I59" s="89"/>
      <c r="J59" s="89"/>
      <c r="K59" s="91"/>
      <c r="L59" s="323"/>
      <c r="M59" s="77"/>
    </row>
    <row r="60" spans="1:13" ht="12.75">
      <c r="A60" s="54" t="str">
        <f>'Methods&amp;Limits'!A9</f>
        <v>Research Octane Number (RON)</v>
      </c>
      <c r="B60" s="56" t="str">
        <f>'Methods&amp;Limits'!B9</f>
        <v>--</v>
      </c>
      <c r="C60" s="34" t="str">
        <f>'Methods&amp;Limits'!E9</f>
        <v>EN-ISO 5164</v>
      </c>
      <c r="D60" s="36">
        <f>'Methods&amp;Limits'!F9</f>
        <v>2005</v>
      </c>
      <c r="E60" s="34">
        <f>'Methods&amp;Limits'!G9</f>
        <v>0.7</v>
      </c>
      <c r="F60" s="63">
        <f>'Methods&amp;Limits'!H9</f>
        <v>94.587</v>
      </c>
      <c r="G60" s="34"/>
      <c r="H60" s="64" t="str">
        <f>IF(D16&lt;F60,"Yes","")</f>
        <v>Yes</v>
      </c>
      <c r="I60" s="87">
        <v>1</v>
      </c>
      <c r="J60" s="87">
        <v>93.4</v>
      </c>
      <c r="K60" s="93" t="s">
        <v>115</v>
      </c>
      <c r="L60" s="321"/>
      <c r="M60" s="94"/>
    </row>
    <row r="61" spans="1:13" ht="12.75">
      <c r="A61" s="118" t="str">
        <f>'Methods&amp;Limits'!A10</f>
        <v>(RON 91 fuel only)</v>
      </c>
      <c r="B61" s="61" t="str">
        <f>'Methods&amp;Limits'!B10</f>
        <v>--</v>
      </c>
      <c r="C61" s="34" t="str">
        <f>'Methods&amp;Limits'!E10</f>
        <v>EN-ISO 5164</v>
      </c>
      <c r="D61" s="36">
        <f>'Methods&amp;Limits'!F10</f>
        <v>2005</v>
      </c>
      <c r="E61" s="34">
        <f>'Methods&amp;Limits'!G10</f>
        <v>0.7</v>
      </c>
      <c r="F61" s="63">
        <f>'Methods&amp;Limits'!H10</f>
        <v>90.587</v>
      </c>
      <c r="G61" s="34"/>
      <c r="H61" s="64">
        <f>IF(D16&lt;F61,"Yes","")</f>
      </c>
      <c r="I61" s="87"/>
      <c r="J61" s="87"/>
      <c r="K61" s="93"/>
      <c r="L61" s="321"/>
      <c r="M61" s="94"/>
    </row>
    <row r="62" spans="1:13" ht="12.75">
      <c r="A62" s="54" t="str">
        <f>'Methods&amp;Limits'!A11</f>
        <v>Motor Octane Number (MON)</v>
      </c>
      <c r="B62" s="56" t="str">
        <f>'Methods&amp;Limits'!B11</f>
        <v>--</v>
      </c>
      <c r="C62" s="34" t="str">
        <f>'Methods&amp;Limits'!E11</f>
        <v>EN-ISO 5163</v>
      </c>
      <c r="D62" s="36">
        <f>'Methods&amp;Limits'!F11</f>
        <v>2005</v>
      </c>
      <c r="E62" s="34">
        <f>'Methods&amp;Limits'!G11</f>
        <v>0.9</v>
      </c>
      <c r="F62" s="63">
        <f>'Methods&amp;Limits'!H11</f>
        <v>84.469</v>
      </c>
      <c r="G62" s="34"/>
      <c r="H62" s="64">
        <f>IF(D17&lt;F62,"Yes","")</f>
      </c>
      <c r="I62" s="87"/>
      <c r="J62" s="87"/>
      <c r="K62" s="93"/>
      <c r="L62" s="321"/>
      <c r="M62" s="94"/>
    </row>
    <row r="63" spans="1:13" ht="12.75">
      <c r="A63" s="118" t="str">
        <f>'Methods&amp;Limits'!A12</f>
        <v>(RON 91 fuel only)</v>
      </c>
      <c r="B63" s="61" t="str">
        <f>'Methods&amp;Limits'!B12</f>
        <v>--</v>
      </c>
      <c r="C63" s="34" t="str">
        <f>'Methods&amp;Limits'!E12</f>
        <v>EN-ISO 5163</v>
      </c>
      <c r="D63" s="36">
        <f>'Methods&amp;Limits'!F12</f>
        <v>2005</v>
      </c>
      <c r="E63" s="34">
        <f>'Methods&amp;Limits'!G12</f>
        <v>0.9</v>
      </c>
      <c r="F63" s="63">
        <f>'Methods&amp;Limits'!H12</f>
        <v>80.469</v>
      </c>
      <c r="G63" s="34"/>
      <c r="H63" s="64">
        <f>IF(D17&lt;F63,"Yes","")</f>
      </c>
      <c r="I63" s="87"/>
      <c r="J63" s="87"/>
      <c r="K63" s="93"/>
      <c r="L63" s="321"/>
      <c r="M63" s="94"/>
    </row>
    <row r="64" spans="1:13" ht="12.75">
      <c r="A64" s="54" t="str">
        <f>'Methods&amp;Limits'!A13</f>
        <v>Vapour Pressure, DVPE</v>
      </c>
      <c r="B64" s="55">
        <f>'Methods&amp;Limits'!B13</f>
        <v>0</v>
      </c>
      <c r="C64" s="34">
        <f>'Methods&amp;Limits'!E13</f>
        <v>0</v>
      </c>
      <c r="D64" s="36">
        <f>'Methods&amp;Limits'!F13</f>
        <v>0</v>
      </c>
      <c r="E64" s="34">
        <f>'Methods&amp;Limits'!G13</f>
        <v>0</v>
      </c>
      <c r="F64" s="34"/>
      <c r="G64" s="63"/>
      <c r="H64" s="77">
        <f>IF(D18&lt;F64,"Yes","")</f>
      </c>
      <c r="I64" s="87"/>
      <c r="J64" s="87"/>
      <c r="K64" s="93"/>
      <c r="L64" s="321"/>
      <c r="M64" s="94"/>
    </row>
    <row r="65" spans="1:13" ht="12.75">
      <c r="A65" s="57" t="str">
        <f>'Methods&amp;Limits'!A14</f>
        <v>--summer period (normal)</v>
      </c>
      <c r="B65" s="58" t="str">
        <f>'Methods&amp;Limits'!B14</f>
        <v>kPa</v>
      </c>
      <c r="C65" s="34" t="str">
        <f>'Methods&amp;Limits'!E14</f>
        <v>EN 13016-1</v>
      </c>
      <c r="D65" s="36">
        <f>'Methods&amp;Limits'!F14</f>
        <v>2000</v>
      </c>
      <c r="E65" s="34">
        <f>'Methods&amp;Limits'!G14</f>
        <v>3</v>
      </c>
      <c r="F65" s="34">
        <f>'Methods&amp;Limits'!H14</f>
        <v>0</v>
      </c>
      <c r="G65" s="85">
        <f>'Methods&amp;Limits'!I14</f>
        <v>61.77</v>
      </c>
      <c r="H65" s="64" t="str">
        <f>IF(E19&gt;G65,"Yes","")</f>
        <v>Yes</v>
      </c>
      <c r="I65" s="87">
        <v>3</v>
      </c>
      <c r="J65" s="87" t="s">
        <v>487</v>
      </c>
      <c r="K65" s="93" t="s">
        <v>115</v>
      </c>
      <c r="L65" s="321"/>
      <c r="M65" s="94"/>
    </row>
    <row r="66" spans="1:13" ht="12.75">
      <c r="A66" s="59" t="str">
        <f>'Methods&amp;Limits'!A15</f>
        <v>--summer period (arctic or severe weather conditions)</v>
      </c>
      <c r="B66" s="60" t="str">
        <f>'Methods&amp;Limits'!B15</f>
        <v>kPa</v>
      </c>
      <c r="C66" s="34" t="str">
        <f>'Methods&amp;Limits'!E15</f>
        <v>EN 13016-1</v>
      </c>
      <c r="D66" s="36">
        <f>'Methods&amp;Limits'!F15</f>
        <v>2000</v>
      </c>
      <c r="E66" s="34">
        <f>'Methods&amp;Limits'!G15</f>
        <v>3.2</v>
      </c>
      <c r="F66" s="34">
        <f>'Methods&amp;Limits'!H15</f>
        <v>0</v>
      </c>
      <c r="G66" s="85">
        <f>'Methods&amp;Limits'!I15</f>
        <v>71.888</v>
      </c>
      <c r="H66" s="64">
        <f>IF(E19&gt;G66,"Yes","")</f>
      </c>
      <c r="I66" s="92"/>
      <c r="J66" s="92"/>
      <c r="K66" s="93"/>
      <c r="L66" s="321"/>
      <c r="M66" s="94"/>
    </row>
    <row r="67" spans="1:13" ht="12.75">
      <c r="A67" s="29" t="str">
        <f>'Methods&amp;Limits'!A16</f>
        <v>Distillation *</v>
      </c>
      <c r="B67" s="58">
        <f>'Methods&amp;Limits'!B16</f>
        <v>0</v>
      </c>
      <c r="C67" s="34">
        <f>'Methods&amp;Limits'!E16</f>
        <v>0</v>
      </c>
      <c r="D67" s="36">
        <f>'Methods&amp;Limits'!F16</f>
        <v>0</v>
      </c>
      <c r="E67" s="34">
        <f>'Methods&amp;Limits'!G16</f>
        <v>0</v>
      </c>
      <c r="F67" s="34"/>
      <c r="G67" s="34"/>
      <c r="H67" s="64">
        <f>IF(D20&lt;F67,"Yes","")</f>
      </c>
      <c r="I67" s="92"/>
      <c r="J67" s="92"/>
      <c r="K67" s="93"/>
      <c r="L67" s="321"/>
      <c r="M67" s="94"/>
    </row>
    <row r="68" spans="1:13" ht="12.75">
      <c r="A68" s="57" t="str">
        <f>'Methods&amp;Limits'!A17</f>
        <v>--evaporated at 100 oC</v>
      </c>
      <c r="B68" s="30" t="str">
        <f>'Methods&amp;Limits'!B17</f>
        <v>% (v/v)</v>
      </c>
      <c r="C68" s="34" t="str">
        <f>'Methods&amp;Limits'!E17</f>
        <v>EN-ISO 3405</v>
      </c>
      <c r="D68" s="36">
        <f>'Methods&amp;Limits'!F17</f>
        <v>2000</v>
      </c>
      <c r="E68" s="297">
        <f>'Methods&amp;Limits'!$G17</f>
        <v>4</v>
      </c>
      <c r="F68" s="63">
        <f>J21-0.361*1.645*$E68</f>
        <v>43.62462</v>
      </c>
      <c r="G68" s="34"/>
      <c r="H68" s="64">
        <f>IF(D21&lt;F68,"Yes","")</f>
      </c>
      <c r="I68" s="92"/>
      <c r="J68" s="92"/>
      <c r="K68" s="93"/>
      <c r="L68" s="321"/>
      <c r="M68" s="94"/>
    </row>
    <row r="69" spans="1:13" ht="12.75">
      <c r="A69" s="59" t="str">
        <f>'Methods&amp;Limits'!A18</f>
        <v>-- evaporated at 150 oC </v>
      </c>
      <c r="B69" s="61" t="str">
        <f>'Methods&amp;Limits'!B18</f>
        <v>% (v/v)</v>
      </c>
      <c r="C69" s="34" t="str">
        <f>'Methods&amp;Limits'!E18</f>
        <v>EN-ISO 3405</v>
      </c>
      <c r="D69" s="36">
        <f>'Methods&amp;Limits'!F18</f>
        <v>2000</v>
      </c>
      <c r="E69" s="297">
        <f>'Methods&amp;Limits'!$G18</f>
        <v>4</v>
      </c>
      <c r="F69" s="63">
        <f>J22-0.361*1.645*$E69</f>
        <v>72.62462</v>
      </c>
      <c r="G69" s="34"/>
      <c r="H69" s="64">
        <f>IF(D22&lt;F69,"Yes","")</f>
      </c>
      <c r="I69" s="92"/>
      <c r="J69" s="92"/>
      <c r="K69" s="93"/>
      <c r="L69" s="321"/>
      <c r="M69" s="94"/>
    </row>
    <row r="70" spans="1:13" ht="12.75">
      <c r="A70" s="29" t="str">
        <f>'Methods&amp;Limits'!A19</f>
        <v>Hydrocarbon analysis</v>
      </c>
      <c r="B70" s="58">
        <f>'Methods&amp;Limits'!B19</f>
        <v>0</v>
      </c>
      <c r="C70" s="34">
        <f>'Methods&amp;Limits'!E19</f>
        <v>0</v>
      </c>
      <c r="D70" s="36">
        <f>'Methods&amp;Limits'!F19</f>
        <v>0</v>
      </c>
      <c r="E70" s="34">
        <f>'Methods&amp;Limits'!G19</f>
        <v>0</v>
      </c>
      <c r="F70" s="34"/>
      <c r="G70" s="34"/>
      <c r="H70" s="64">
        <f>IF(D23&lt;F70,"Yes","")</f>
      </c>
      <c r="I70" s="92"/>
      <c r="J70" s="92"/>
      <c r="K70" s="93"/>
      <c r="L70" s="321"/>
      <c r="M70" s="94"/>
    </row>
    <row r="71" spans="1:13" ht="12.75">
      <c r="A71" s="57" t="str">
        <f>'Methods&amp;Limits'!A20</f>
        <v>-- Olefins</v>
      </c>
      <c r="B71" s="30" t="str">
        <f>'Methods&amp;Limits'!B20</f>
        <v>% (v/v)</v>
      </c>
      <c r="C71" s="34" t="str">
        <f>'Methods&amp;Limits'!E20</f>
        <v>ASTM D1319</v>
      </c>
      <c r="D71" s="36" t="str">
        <f>'Methods&amp;Limits'!F20</f>
        <v>95a</v>
      </c>
      <c r="E71" s="34">
        <f>'Methods&amp;Limits'!G20</f>
        <v>4.63</v>
      </c>
      <c r="F71" s="34"/>
      <c r="G71" s="85">
        <f>'Methods&amp;Limits'!I20</f>
        <v>20.7317</v>
      </c>
      <c r="H71" s="64">
        <f>IF($E$24&gt;G71,"Yes","")</f>
      </c>
      <c r="I71" s="92"/>
      <c r="J71" s="92"/>
      <c r="K71" s="93"/>
      <c r="L71" s="321"/>
      <c r="M71" s="94"/>
    </row>
    <row r="72" spans="1:13" ht="12.75">
      <c r="A72" s="319" t="str">
        <f>'Methods&amp;Limits'!A21</f>
        <v>*without oxygenates</v>
      </c>
      <c r="B72" s="30">
        <f>'Methods&amp;Limits'!B21</f>
        <v>0</v>
      </c>
      <c r="C72" s="34" t="str">
        <f>'Methods&amp;Limits'!E21</f>
        <v>ASTM D1319*</v>
      </c>
      <c r="D72" s="36" t="str">
        <f>'Methods&amp;Limits'!F21</f>
        <v>95a</v>
      </c>
      <c r="E72" s="34">
        <f>'Methods&amp;Limits'!G21</f>
        <v>6.5</v>
      </c>
      <c r="F72" s="34"/>
      <c r="G72" s="85">
        <f>'Methods&amp;Limits'!I21</f>
        <v>21.835</v>
      </c>
      <c r="H72" s="64">
        <f>IF($E$24&gt;G72,"Yes","")</f>
      </c>
      <c r="I72" s="92"/>
      <c r="J72" s="92"/>
      <c r="K72" s="93"/>
      <c r="L72" s="321"/>
      <c r="M72" s="94"/>
    </row>
    <row r="73" spans="1:13" ht="12.75">
      <c r="A73" s="57"/>
      <c r="B73" s="30">
        <f>'Methods&amp;Limits'!B22</f>
        <v>0</v>
      </c>
      <c r="C73" s="34" t="str">
        <f>'Methods&amp;Limits'!E22</f>
        <v>EN 14517</v>
      </c>
      <c r="D73" s="36">
        <f>'Methods&amp;Limits'!F22</f>
        <v>2004</v>
      </c>
      <c r="E73" s="34">
        <f>'Methods&amp;Limits'!G22</f>
        <v>2.6</v>
      </c>
      <c r="F73" s="34"/>
      <c r="G73" s="85">
        <f>'Methods&amp;Limits'!I22</f>
        <v>19.534</v>
      </c>
      <c r="H73" s="64">
        <f>IF($E$24&gt;G73,"Yes","")</f>
      </c>
      <c r="I73" s="92"/>
      <c r="J73" s="92"/>
      <c r="K73" s="93"/>
      <c r="L73" s="321"/>
      <c r="M73" s="94"/>
    </row>
    <row r="74" spans="1:13" ht="12.75">
      <c r="A74" s="57" t="str">
        <f>'Methods&amp;Limits'!A23</f>
        <v>-- Olefins (RON 91 fuel only)</v>
      </c>
      <c r="B74" s="30" t="str">
        <f>'Methods&amp;Limits'!B23</f>
        <v>% (v/v)</v>
      </c>
      <c r="C74" s="34" t="str">
        <f>'Methods&amp;Limits'!E23</f>
        <v>ASTM D1319</v>
      </c>
      <c r="D74" s="36" t="str">
        <f>'Methods&amp;Limits'!F23</f>
        <v>95a</v>
      </c>
      <c r="E74" s="34">
        <f>'Methods&amp;Limits'!G23</f>
        <v>5.1</v>
      </c>
      <c r="F74" s="34"/>
      <c r="G74" s="85">
        <f>'Methods&amp;Limits'!I23</f>
        <v>24.009</v>
      </c>
      <c r="H74" s="64">
        <f>IF($E$24&gt;G74,"Yes","")</f>
      </c>
      <c r="I74" s="92"/>
      <c r="J74" s="92"/>
      <c r="K74" s="93"/>
      <c r="L74" s="321"/>
      <c r="M74" s="94"/>
    </row>
    <row r="75" spans="1:13" ht="12.75">
      <c r="A75" s="57"/>
      <c r="B75" s="30">
        <f>'Methods&amp;Limits'!B24</f>
        <v>0</v>
      </c>
      <c r="C75" s="34" t="str">
        <f>'Methods&amp;Limits'!E24</f>
        <v>EN 14517</v>
      </c>
      <c r="D75" s="36">
        <f>'Methods&amp;Limits'!F24</f>
        <v>2004</v>
      </c>
      <c r="E75" s="34">
        <f>'Methods&amp;Limits'!G24</f>
        <v>3</v>
      </c>
      <c r="F75" s="34"/>
      <c r="G75" s="85">
        <f>'Methods&amp;Limits'!I24</f>
        <v>22.77</v>
      </c>
      <c r="H75" s="64">
        <f>IF($E$24&gt;G75,"Yes","")</f>
      </c>
      <c r="I75" s="92"/>
      <c r="J75" s="92"/>
      <c r="K75" s="93"/>
      <c r="L75" s="321"/>
      <c r="M75" s="94"/>
    </row>
    <row r="76" spans="1:13" ht="12.75">
      <c r="A76" s="57" t="str">
        <f>'Methods&amp;Limits'!$A$27</f>
        <v>-- Aromatics (from 2005)</v>
      </c>
      <c r="B76" s="30">
        <f>'Methods&amp;Limits'!B27</f>
        <v>0</v>
      </c>
      <c r="C76" s="34" t="str">
        <f>'Methods&amp;Limits'!E27</f>
        <v>ASTM D1319</v>
      </c>
      <c r="D76" s="36" t="str">
        <f>'Methods&amp;Limits'!F27</f>
        <v>95a</v>
      </c>
      <c r="E76" s="34">
        <f>'Methods&amp;Limits'!G27</f>
        <v>3.7</v>
      </c>
      <c r="F76" s="34"/>
      <c r="G76" s="85">
        <f>'Methods&amp;Limits'!I27</f>
        <v>37.183</v>
      </c>
      <c r="H76" s="64">
        <f>IF($E$25&gt;G76,"Yes","")</f>
      </c>
      <c r="I76" s="92"/>
      <c r="J76" s="92"/>
      <c r="K76" s="93"/>
      <c r="L76" s="321"/>
      <c r="M76" s="94"/>
    </row>
    <row r="77" spans="1:13" ht="12.75">
      <c r="A77" s="57"/>
      <c r="B77" s="30"/>
      <c r="C77" s="34" t="str">
        <f>'Methods&amp;Limits'!E28</f>
        <v>EN 14517</v>
      </c>
      <c r="D77" s="36">
        <f>'Methods&amp;Limits'!F28</f>
        <v>2004</v>
      </c>
      <c r="E77" s="34">
        <f>'Methods&amp;Limits'!G28</f>
        <v>1.7</v>
      </c>
      <c r="F77" s="34"/>
      <c r="G77" s="85">
        <f>'Methods&amp;Limits'!I28</f>
        <v>36.003</v>
      </c>
      <c r="H77" s="64">
        <f>IF($E$25&gt;G77,"Yes","")</f>
      </c>
      <c r="I77" s="92"/>
      <c r="J77" s="92"/>
      <c r="K77" s="93"/>
      <c r="L77" s="321"/>
      <c r="M77" s="94"/>
    </row>
    <row r="78" spans="1:13" ht="12.75">
      <c r="A78" s="57" t="str">
        <f>'Methods&amp;Limits'!A29</f>
        <v>-- Benzene</v>
      </c>
      <c r="B78" s="30" t="str">
        <f>'Methods&amp;Limits'!B29</f>
        <v>% (v/v)</v>
      </c>
      <c r="C78" s="34" t="str">
        <f>'Methods&amp;Limits'!E29</f>
        <v>EN 12177</v>
      </c>
      <c r="D78" s="36">
        <f>'Methods&amp;Limits'!F29</f>
        <v>1998</v>
      </c>
      <c r="E78" s="34">
        <f>'Methods&amp;Limits'!G29</f>
        <v>0.1</v>
      </c>
      <c r="F78" s="34"/>
      <c r="G78" s="85">
        <f>'Methods&amp;Limits'!I29</f>
        <v>1.059</v>
      </c>
      <c r="H78" s="64">
        <f>IF($E$26&gt;G78,"Yes","")</f>
      </c>
      <c r="I78" s="92"/>
      <c r="J78" s="92"/>
      <c r="K78" s="93"/>
      <c r="L78" s="321"/>
      <c r="M78" s="94"/>
    </row>
    <row r="79" spans="1:13" ht="12.75">
      <c r="A79" s="57">
        <f>'Methods&amp;Limits'!A30</f>
        <v>0</v>
      </c>
      <c r="B79" s="30">
        <f>'Methods&amp;Limits'!B30</f>
        <v>0</v>
      </c>
      <c r="C79" s="34" t="str">
        <f>'Methods&amp;Limits'!E30</f>
        <v>EN 238</v>
      </c>
      <c r="D79" s="36">
        <f>'Methods&amp;Limits'!F30</f>
        <v>1996</v>
      </c>
      <c r="E79" s="63">
        <f>'Methods&amp;Limits'!G30</f>
        <v>0.17</v>
      </c>
      <c r="F79" s="34"/>
      <c r="G79" s="85">
        <f>'Methods&amp;Limits'!I30</f>
        <v>1.1003</v>
      </c>
      <c r="H79" s="64">
        <f>IF($E$26&gt;G79,"Yes","")</f>
      </c>
      <c r="I79" s="92"/>
      <c r="J79" s="92"/>
      <c r="K79" s="93"/>
      <c r="L79" s="321"/>
      <c r="M79" s="94"/>
    </row>
    <row r="80" spans="1:13" ht="12.75">
      <c r="A80" s="59"/>
      <c r="B80" s="61">
        <f>'Methods&amp;Limits'!B31</f>
        <v>0</v>
      </c>
      <c r="C80" s="34" t="str">
        <f>'Methods&amp;Limits'!E31</f>
        <v>EN 14517</v>
      </c>
      <c r="D80" s="36">
        <f>'Methods&amp;Limits'!F31</f>
        <v>2004</v>
      </c>
      <c r="E80" s="63">
        <f>'Methods&amp;Limits'!G31</f>
        <v>0.05</v>
      </c>
      <c r="F80" s="34"/>
      <c r="G80" s="85">
        <f>'Methods&amp;Limits'!I31</f>
        <v>1.0295</v>
      </c>
      <c r="H80" s="64">
        <f>IF($E$26&gt;G80,"Yes","")</f>
      </c>
      <c r="I80" s="92"/>
      <c r="J80" s="92"/>
      <c r="K80" s="93"/>
      <c r="L80" s="321"/>
      <c r="M80" s="94"/>
    </row>
    <row r="81" spans="1:13" ht="12.75">
      <c r="A81" s="25" t="str">
        <f>'Methods&amp;Limits'!A32</f>
        <v>Oxygen content</v>
      </c>
      <c r="B81" s="26" t="str">
        <f>'Methods&amp;Limits'!B32</f>
        <v>% (m/m)</v>
      </c>
      <c r="C81" s="34" t="str">
        <f>'Methods&amp;Limits'!E32</f>
        <v>EN 1601</v>
      </c>
      <c r="D81" s="36">
        <f>'Methods&amp;Limits'!F32</f>
        <v>1997</v>
      </c>
      <c r="E81" s="34">
        <f>'Methods&amp;Limits'!G32</f>
        <v>0.3</v>
      </c>
      <c r="F81" s="34"/>
      <c r="G81" s="85">
        <f>'Methods&amp;Limits'!I32</f>
        <v>2.8770000000000002</v>
      </c>
      <c r="H81" s="64">
        <f aca="true" t="shared" si="0" ref="H81:H89">IF(E27&gt;G81,"Yes","")</f>
      </c>
      <c r="I81" s="92"/>
      <c r="J81" s="92"/>
      <c r="K81" s="93"/>
      <c r="L81" s="321"/>
      <c r="M81" s="94"/>
    </row>
    <row r="82" spans="1:13" ht="12.75">
      <c r="A82" s="29" t="str">
        <f>'Methods&amp;Limits'!A33</f>
        <v>Oxygenates</v>
      </c>
      <c r="B82" s="58">
        <f>'Methods&amp;Limits'!B33</f>
        <v>0</v>
      </c>
      <c r="C82" s="34">
        <f>'Methods&amp;Limits'!E33</f>
        <v>0</v>
      </c>
      <c r="D82" s="36">
        <f>'Methods&amp;Limits'!F33</f>
        <v>0</v>
      </c>
      <c r="E82" s="34">
        <f>'Methods&amp;Limits'!G33</f>
        <v>0</v>
      </c>
      <c r="F82" s="34"/>
      <c r="G82" s="63"/>
      <c r="H82" s="64">
        <f t="shared" si="0"/>
      </c>
      <c r="I82" s="92"/>
      <c r="J82" s="92"/>
      <c r="K82" s="93"/>
      <c r="L82" s="321"/>
      <c r="M82" s="94"/>
    </row>
    <row r="83" spans="1:13" ht="12.75">
      <c r="A83" s="57" t="str">
        <f>'Methods&amp;Limits'!A34</f>
        <v>-- Methanol</v>
      </c>
      <c r="B83" s="30" t="str">
        <f>'Methods&amp;Limits'!B34</f>
        <v>% (v/v)</v>
      </c>
      <c r="C83" s="34" t="str">
        <f>'Methods&amp;Limits'!E34</f>
        <v>EN 1601</v>
      </c>
      <c r="D83" s="36">
        <f>'Methods&amp;Limits'!F34</f>
        <v>1997</v>
      </c>
      <c r="E83" s="34">
        <f>'Methods&amp;Limits'!G34</f>
        <v>0.4</v>
      </c>
      <c r="F83" s="34"/>
      <c r="G83" s="85">
        <f>'Methods&amp;Limits'!I34</f>
        <v>3.2359999999999998</v>
      </c>
      <c r="H83" s="64">
        <f t="shared" si="0"/>
      </c>
      <c r="I83" s="92"/>
      <c r="J83" s="92"/>
      <c r="K83" s="93"/>
      <c r="L83" s="321"/>
      <c r="M83" s="94"/>
    </row>
    <row r="84" spans="1:13" ht="12.75">
      <c r="A84" s="57" t="str">
        <f>'Methods&amp;Limits'!A35</f>
        <v>-- Ethanol</v>
      </c>
      <c r="B84" s="30" t="str">
        <f>'Methods&amp;Limits'!B35</f>
        <v>% (v/v)</v>
      </c>
      <c r="C84" s="34" t="str">
        <f>'Methods&amp;Limits'!E35</f>
        <v>EN 1601</v>
      </c>
      <c r="D84" s="36">
        <f>'Methods&amp;Limits'!F35</f>
        <v>1997</v>
      </c>
      <c r="E84" s="34">
        <f>'Methods&amp;Limits'!G35</f>
        <v>0.3</v>
      </c>
      <c r="F84" s="34"/>
      <c r="G84" s="85">
        <f>'Methods&amp;Limits'!I35</f>
        <v>5.177</v>
      </c>
      <c r="H84" s="64">
        <f t="shared" si="0"/>
      </c>
      <c r="I84" s="92"/>
      <c r="J84" s="92"/>
      <c r="K84" s="93"/>
      <c r="L84" s="321"/>
      <c r="M84" s="94"/>
    </row>
    <row r="85" spans="1:13" ht="12.75">
      <c r="A85" s="57" t="str">
        <f>'Methods&amp;Limits'!A36</f>
        <v>-- Iso-propyl alcohol</v>
      </c>
      <c r="B85" s="30" t="str">
        <f>'Methods&amp;Limits'!B36</f>
        <v>% (v/v)</v>
      </c>
      <c r="C85" s="34" t="str">
        <f>'Methods&amp;Limits'!E36</f>
        <v>EN 1601</v>
      </c>
      <c r="D85" s="36">
        <f>'Methods&amp;Limits'!F36</f>
        <v>1997</v>
      </c>
      <c r="E85" s="34">
        <f>'Methods&amp;Limits'!G36</f>
        <v>0.9</v>
      </c>
      <c r="F85" s="34"/>
      <c r="G85" s="85">
        <f>'Methods&amp;Limits'!I36</f>
        <v>10.531</v>
      </c>
      <c r="H85" s="64">
        <f t="shared" si="0"/>
      </c>
      <c r="I85" s="92"/>
      <c r="J85" s="92"/>
      <c r="K85" s="93"/>
      <c r="L85" s="321"/>
      <c r="M85" s="94"/>
    </row>
    <row r="86" spans="1:13" ht="12.75">
      <c r="A86" s="57" t="str">
        <f>'Methods&amp;Limits'!A37</f>
        <v>-- Tert-butyl alcohol</v>
      </c>
      <c r="B86" s="30" t="str">
        <f>'Methods&amp;Limits'!B37</f>
        <v>% (v/v)</v>
      </c>
      <c r="C86" s="34" t="str">
        <f>'Methods&amp;Limits'!E37</f>
        <v>EN 1601</v>
      </c>
      <c r="D86" s="36">
        <f>'Methods&amp;Limits'!F37</f>
        <v>1997</v>
      </c>
      <c r="E86" s="34">
        <f>'Methods&amp;Limits'!G37</f>
        <v>0.6</v>
      </c>
      <c r="F86" s="34"/>
      <c r="G86" s="85">
        <f>'Methods&amp;Limits'!I37</f>
        <v>7.354</v>
      </c>
      <c r="H86" s="64">
        <f t="shared" si="0"/>
      </c>
      <c r="I86" s="92"/>
      <c r="J86" s="92"/>
      <c r="K86" s="93"/>
      <c r="L86" s="321"/>
      <c r="M86" s="94"/>
    </row>
    <row r="87" spans="1:13" ht="12.75">
      <c r="A87" s="57" t="str">
        <f>'Methods&amp;Limits'!A38</f>
        <v>-- Iso-butyl alcohol</v>
      </c>
      <c r="B87" s="30" t="str">
        <f>'Methods&amp;Limits'!B38</f>
        <v>% (v/v)</v>
      </c>
      <c r="C87" s="34" t="str">
        <f>'Methods&amp;Limits'!E38</f>
        <v>EN 1601</v>
      </c>
      <c r="D87" s="36">
        <f>'Methods&amp;Limits'!F38</f>
        <v>1997</v>
      </c>
      <c r="E87" s="34">
        <f>'Methods&amp;Limits'!G38</f>
        <v>0.8</v>
      </c>
      <c r="F87" s="34"/>
      <c r="G87" s="85">
        <f>'Methods&amp;Limits'!I38</f>
        <v>10.472</v>
      </c>
      <c r="H87" s="64">
        <f t="shared" si="0"/>
      </c>
      <c r="I87" s="92"/>
      <c r="J87" s="92"/>
      <c r="K87" s="93"/>
      <c r="L87" s="321"/>
      <c r="M87" s="94"/>
    </row>
    <row r="88" spans="1:13" ht="22.5">
      <c r="A88" s="108" t="str">
        <f>'Methods&amp;Limits'!A39</f>
        <v>-- Ethers with 5 or more carbon atoms per molecule</v>
      </c>
      <c r="B88" s="30" t="str">
        <f>'Methods&amp;Limits'!B39</f>
        <v>% (v/v)</v>
      </c>
      <c r="C88" s="34" t="str">
        <f>'Methods&amp;Limits'!E39</f>
        <v>EN 1601</v>
      </c>
      <c r="D88" s="36">
        <f>'Methods&amp;Limits'!F39</f>
        <v>1997</v>
      </c>
      <c r="E88" s="34">
        <f>'Methods&amp;Limits'!G39</f>
        <v>1</v>
      </c>
      <c r="F88" s="34"/>
      <c r="G88" s="85">
        <f>'Methods&amp;Limits'!I39</f>
        <v>15.59</v>
      </c>
      <c r="H88" s="64">
        <f t="shared" si="0"/>
      </c>
      <c r="I88" s="92"/>
      <c r="J88" s="92"/>
      <c r="K88" s="93"/>
      <c r="L88" s="321"/>
      <c r="M88" s="94"/>
    </row>
    <row r="89" spans="1:13" ht="12.75">
      <c r="A89" s="59" t="str">
        <f>'Methods&amp;Limits'!A40</f>
        <v>-- other oxygenates</v>
      </c>
      <c r="B89" s="61" t="str">
        <f>'Methods&amp;Limits'!B40</f>
        <v>% (v/v)</v>
      </c>
      <c r="C89" s="82" t="str">
        <f>'Methods&amp;Limits'!E40</f>
        <v>EN 1601</v>
      </c>
      <c r="D89" s="36">
        <f>'Methods&amp;Limits'!F40</f>
        <v>1997</v>
      </c>
      <c r="E89" s="34">
        <f>'Methods&amp;Limits'!G40</f>
        <v>0.8</v>
      </c>
      <c r="F89" s="34"/>
      <c r="G89" s="85">
        <f>'Methods&amp;Limits'!I40</f>
        <v>10.472</v>
      </c>
      <c r="H89" s="64">
        <f t="shared" si="0"/>
      </c>
      <c r="I89" s="92"/>
      <c r="J89" s="92"/>
      <c r="K89" s="93"/>
      <c r="L89" s="321"/>
      <c r="M89" s="94"/>
    </row>
    <row r="90" spans="1:13" ht="12.75">
      <c r="A90" s="318" t="str">
        <f>'Methods&amp;Limits'!A41</f>
        <v>Oxygen content</v>
      </c>
      <c r="B90" s="26" t="str">
        <f>'Methods&amp;Limits'!B41</f>
        <v>% (m/m)</v>
      </c>
      <c r="C90" s="82" t="str">
        <f>'Methods&amp;Limits'!E41</f>
        <v>EN 13132</v>
      </c>
      <c r="D90" s="36">
        <f>'Methods&amp;Limits'!F41</f>
        <v>2000</v>
      </c>
      <c r="E90" s="34">
        <f>'Methods&amp;Limits'!G41</f>
        <v>0.3</v>
      </c>
      <c r="F90" s="34"/>
      <c r="G90" s="85">
        <f>'Methods&amp;Limits'!I41</f>
        <v>2.8770000000000002</v>
      </c>
      <c r="H90" s="64">
        <f aca="true" t="shared" si="1" ref="H90:H98">IF(E27&gt;G90,"Yes","")</f>
      </c>
      <c r="I90" s="92"/>
      <c r="J90" s="92"/>
      <c r="K90" s="93"/>
      <c r="L90" s="321"/>
      <c r="M90" s="94"/>
    </row>
    <row r="91" spans="1:13" ht="12.75">
      <c r="A91" s="57" t="str">
        <f>'Methods&amp;Limits'!A42</f>
        <v>Oxygenates</v>
      </c>
      <c r="B91" s="30">
        <f>'Methods&amp;Limits'!B42</f>
        <v>0</v>
      </c>
      <c r="C91" s="82">
        <f>'Methods&amp;Limits'!E42</f>
        <v>0</v>
      </c>
      <c r="D91" s="36">
        <f>'Methods&amp;Limits'!F42</f>
        <v>0</v>
      </c>
      <c r="E91" s="34">
        <f>'Methods&amp;Limits'!G42</f>
        <v>0</v>
      </c>
      <c r="F91" s="34"/>
      <c r="G91" s="85">
        <f>'Methods&amp;Limits'!I42</f>
        <v>0</v>
      </c>
      <c r="H91" s="64">
        <f t="shared" si="1"/>
      </c>
      <c r="I91" s="92"/>
      <c r="J91" s="92"/>
      <c r="K91" s="93"/>
      <c r="L91" s="321"/>
      <c r="M91" s="94"/>
    </row>
    <row r="92" spans="1:13" ht="12.75">
      <c r="A92" s="57" t="str">
        <f>'Methods&amp;Limits'!A43</f>
        <v>-- Methanol</v>
      </c>
      <c r="B92" s="30" t="str">
        <f>'Methods&amp;Limits'!B43</f>
        <v>% (v/v)</v>
      </c>
      <c r="C92" s="82" t="str">
        <f>'Methods&amp;Limits'!E43</f>
        <v>EN 13132</v>
      </c>
      <c r="D92" s="36">
        <f>'Methods&amp;Limits'!F43</f>
        <v>2000</v>
      </c>
      <c r="E92" s="34">
        <f>'Methods&amp;Limits'!G43</f>
        <v>0.3</v>
      </c>
      <c r="F92" s="34"/>
      <c r="G92" s="85">
        <f>'Methods&amp;Limits'!I43</f>
        <v>3.177</v>
      </c>
      <c r="H92" s="64">
        <f t="shared" si="1"/>
      </c>
      <c r="I92" s="92"/>
      <c r="J92" s="92"/>
      <c r="K92" s="93"/>
      <c r="L92" s="321"/>
      <c r="M92" s="94"/>
    </row>
    <row r="93" spans="1:13" ht="12.75">
      <c r="A93" s="57" t="str">
        <f>'Methods&amp;Limits'!A44</f>
        <v>-- Ethanol</v>
      </c>
      <c r="B93" s="30" t="str">
        <f>'Methods&amp;Limits'!B44</f>
        <v>% (v/v)</v>
      </c>
      <c r="C93" s="82" t="str">
        <f>'Methods&amp;Limits'!E44</f>
        <v>EN 13132</v>
      </c>
      <c r="D93" s="36">
        <f>'Methods&amp;Limits'!F44</f>
        <v>2000</v>
      </c>
      <c r="E93" s="34">
        <f>'Methods&amp;Limits'!G44</f>
        <v>0.4</v>
      </c>
      <c r="F93" s="34"/>
      <c r="G93" s="85">
        <f>'Methods&amp;Limits'!I44</f>
        <v>5.236</v>
      </c>
      <c r="H93" s="64">
        <f t="shared" si="1"/>
      </c>
      <c r="I93" s="92"/>
      <c r="J93" s="92"/>
      <c r="K93" s="93"/>
      <c r="L93" s="321"/>
      <c r="M93" s="94"/>
    </row>
    <row r="94" spans="1:13" ht="12.75">
      <c r="A94" s="57" t="str">
        <f>'Methods&amp;Limits'!A45</f>
        <v>-- Iso-propyl alcohol</v>
      </c>
      <c r="B94" s="30" t="str">
        <f>'Methods&amp;Limits'!B45</f>
        <v>% (v/v)</v>
      </c>
      <c r="C94" s="82" t="str">
        <f>'Methods&amp;Limits'!E45</f>
        <v>EN 13132</v>
      </c>
      <c r="D94" s="36">
        <f>'Methods&amp;Limits'!F45</f>
        <v>2000</v>
      </c>
      <c r="E94" s="34">
        <f>'Methods&amp;Limits'!G45</f>
        <v>0.8</v>
      </c>
      <c r="F94" s="34"/>
      <c r="G94" s="85">
        <f>'Methods&amp;Limits'!I45</f>
        <v>10.472</v>
      </c>
      <c r="H94" s="64">
        <f t="shared" si="1"/>
      </c>
      <c r="I94" s="92"/>
      <c r="J94" s="92"/>
      <c r="K94" s="93"/>
      <c r="L94" s="321"/>
      <c r="M94" s="94"/>
    </row>
    <row r="95" spans="1:13" ht="12.75">
      <c r="A95" s="57" t="str">
        <f>'Methods&amp;Limits'!A46</f>
        <v>-- Tert-butyl alcohol</v>
      </c>
      <c r="B95" s="30" t="str">
        <f>'Methods&amp;Limits'!B46</f>
        <v>% (v/v)</v>
      </c>
      <c r="C95" s="82" t="str">
        <f>'Methods&amp;Limits'!E46</f>
        <v>EN 13132</v>
      </c>
      <c r="D95" s="36">
        <f>'Methods&amp;Limits'!F46</f>
        <v>2000</v>
      </c>
      <c r="E95" s="34">
        <f>'Methods&amp;Limits'!G46</f>
        <v>0.5</v>
      </c>
      <c r="F95" s="34"/>
      <c r="G95" s="85">
        <f>'Methods&amp;Limits'!I46</f>
        <v>7.295</v>
      </c>
      <c r="H95" s="64">
        <f t="shared" si="1"/>
      </c>
      <c r="I95" s="92"/>
      <c r="J95" s="92"/>
      <c r="K95" s="93"/>
      <c r="L95" s="321"/>
      <c r="M95" s="94"/>
    </row>
    <row r="96" spans="1:13" ht="12.75">
      <c r="A96" s="57" t="str">
        <f>'Methods&amp;Limits'!A47</f>
        <v>-- Iso-butyl alcohol</v>
      </c>
      <c r="B96" s="30" t="str">
        <f>'Methods&amp;Limits'!B47</f>
        <v>% (v/v)</v>
      </c>
      <c r="C96" s="82" t="str">
        <f>'Methods&amp;Limits'!E47</f>
        <v>EN 13132</v>
      </c>
      <c r="D96" s="36">
        <f>'Methods&amp;Limits'!F47</f>
        <v>2000</v>
      </c>
      <c r="E96" s="34">
        <f>'Methods&amp;Limits'!G47</f>
        <v>0.8</v>
      </c>
      <c r="F96" s="34"/>
      <c r="G96" s="85">
        <f>'Methods&amp;Limits'!I47</f>
        <v>10.472</v>
      </c>
      <c r="H96" s="64">
        <f t="shared" si="1"/>
      </c>
      <c r="I96" s="92"/>
      <c r="J96" s="92"/>
      <c r="K96" s="93"/>
      <c r="L96" s="321"/>
      <c r="M96" s="94"/>
    </row>
    <row r="97" spans="1:13" ht="12.75">
      <c r="A97" s="57" t="str">
        <f>'Methods&amp;Limits'!A48</f>
        <v>-- Ethers with 5 or more carbon atoms per molecule</v>
      </c>
      <c r="B97" s="30" t="str">
        <f>'Methods&amp;Limits'!B48</f>
        <v>% (v/v)</v>
      </c>
      <c r="C97" s="82" t="str">
        <f>'Methods&amp;Limits'!E48</f>
        <v>EN 13132</v>
      </c>
      <c r="D97" s="36">
        <f>'Methods&amp;Limits'!F48</f>
        <v>2000</v>
      </c>
      <c r="E97" s="63">
        <f>'Methods&amp;Limits'!G48</f>
        <v>1</v>
      </c>
      <c r="F97" s="34"/>
      <c r="G97" s="85">
        <f>'Methods&amp;Limits'!I48</f>
        <v>15.59</v>
      </c>
      <c r="H97" s="64">
        <f t="shared" si="1"/>
      </c>
      <c r="I97" s="92"/>
      <c r="J97" s="92"/>
      <c r="K97" s="93"/>
      <c r="L97" s="321"/>
      <c r="M97" s="94"/>
    </row>
    <row r="98" spans="1:13" ht="12.75">
      <c r="A98" s="57" t="str">
        <f>'Methods&amp;Limits'!A49</f>
        <v>-- other oxygenates</v>
      </c>
      <c r="B98" s="30" t="str">
        <f>'Methods&amp;Limits'!B49</f>
        <v>% (v/v)</v>
      </c>
      <c r="C98" s="82" t="str">
        <f>'Methods&amp;Limits'!E49</f>
        <v>EN 13132</v>
      </c>
      <c r="D98" s="36">
        <f>'Methods&amp;Limits'!F49</f>
        <v>2000</v>
      </c>
      <c r="E98" s="34">
        <f>'Methods&amp;Limits'!G49</f>
        <v>0.8</v>
      </c>
      <c r="F98" s="34"/>
      <c r="G98" s="85">
        <f>'Methods&amp;Limits'!I49</f>
        <v>10.472</v>
      </c>
      <c r="H98" s="64">
        <f t="shared" si="1"/>
      </c>
      <c r="I98" s="92"/>
      <c r="J98" s="92"/>
      <c r="K98" s="93"/>
      <c r="L98" s="321"/>
      <c r="M98" s="94"/>
    </row>
    <row r="99" spans="1:13" ht="12.75">
      <c r="A99" s="54" t="str">
        <f>'Methods&amp;Limits'!A56</f>
        <v>Sulphur content (low sulphur, from 2005)</v>
      </c>
      <c r="B99" s="55" t="str">
        <f>'Methods&amp;Limits'!B56</f>
        <v>mg/kg</v>
      </c>
      <c r="C99" s="34" t="str">
        <f>'Methods&amp;Limits'!E56</f>
        <v>EN ISO 14596</v>
      </c>
      <c r="D99" s="36">
        <f>'Methods&amp;Limits'!F56</f>
        <v>1998</v>
      </c>
      <c r="E99" s="119">
        <f>'Methods&amp;Limits'!G56</f>
        <v>20</v>
      </c>
      <c r="F99" s="34"/>
      <c r="G99" s="85">
        <f>'Methods&amp;Limits'!I56</f>
        <v>61.8</v>
      </c>
      <c r="H99" s="64">
        <f>IF(E$36&gt;G99,"Yes","")</f>
      </c>
      <c r="I99" s="92"/>
      <c r="J99" s="92"/>
      <c r="K99" s="93"/>
      <c r="L99" s="321"/>
      <c r="M99" s="94"/>
    </row>
    <row r="100" spans="1:13" ht="12.75">
      <c r="A100" s="29">
        <f>'Methods&amp;Limits'!A57</f>
        <v>0</v>
      </c>
      <c r="B100" s="58">
        <f>'Methods&amp;Limits'!B57</f>
        <v>0</v>
      </c>
      <c r="C100" s="34" t="str">
        <f>'Methods&amp;Limits'!E57</f>
        <v>EN 24260</v>
      </c>
      <c r="D100" s="36">
        <f>'Methods&amp;Limits'!F57</f>
        <v>1994</v>
      </c>
      <c r="E100" s="119">
        <f>'Methods&amp;Limits'!G57</f>
        <v>6.779661016949153</v>
      </c>
      <c r="F100" s="34"/>
      <c r="G100" s="85">
        <f>'Methods&amp;Limits'!I57</f>
        <v>54</v>
      </c>
      <c r="H100" s="64">
        <f>IF(E$36&gt;G100,"Yes","")</f>
      </c>
      <c r="I100" s="92"/>
      <c r="J100" s="92"/>
      <c r="K100" s="93"/>
      <c r="L100" s="321"/>
      <c r="M100" s="94"/>
    </row>
    <row r="101" spans="1:13" ht="12.75">
      <c r="A101" s="29"/>
      <c r="B101" s="58"/>
      <c r="C101" s="34" t="str">
        <f>'Methods&amp;Limits'!E58</f>
        <v>EN ISO 20846</v>
      </c>
      <c r="D101" s="36">
        <f>'Methods&amp;Limits'!F58</f>
        <v>2004</v>
      </c>
      <c r="E101" s="119">
        <f>'Methods&amp;Limits'!G58</f>
        <v>9.7</v>
      </c>
      <c r="F101" s="34"/>
      <c r="G101" s="85">
        <f>'Methods&amp;Limits'!I58</f>
        <v>55.723</v>
      </c>
      <c r="H101" s="64">
        <f>IF(E$36&gt;G101,"Yes","")</f>
      </c>
      <c r="I101" s="92"/>
      <c r="J101" s="92"/>
      <c r="K101" s="93"/>
      <c r="L101" s="321"/>
      <c r="M101" s="94"/>
    </row>
    <row r="102" spans="1:13" ht="12.75">
      <c r="A102" s="29"/>
      <c r="B102" s="58"/>
      <c r="C102" s="34" t="str">
        <f>'Methods&amp;Limits'!E59</f>
        <v>EN ISO 20847</v>
      </c>
      <c r="D102" s="36">
        <f>'Methods&amp;Limits'!F59</f>
        <v>2004</v>
      </c>
      <c r="E102" s="119">
        <f>'Methods&amp;Limits'!G59</f>
        <v>16.6</v>
      </c>
      <c r="F102" s="34"/>
      <c r="G102" s="85">
        <f>'Methods&amp;Limits'!I59</f>
        <v>59.794</v>
      </c>
      <c r="H102" s="64">
        <f>IF(E$36&gt;G102,"Yes","")</f>
      </c>
      <c r="I102" s="92"/>
      <c r="J102" s="92"/>
      <c r="K102" s="93"/>
      <c r="L102" s="321"/>
      <c r="M102" s="94"/>
    </row>
    <row r="103" spans="1:13" ht="12.75">
      <c r="A103" s="104"/>
      <c r="B103" s="60"/>
      <c r="C103" s="34" t="str">
        <f>'Methods&amp;Limits'!E60</f>
        <v>EN ISO 20884</v>
      </c>
      <c r="D103" s="36">
        <f>'Methods&amp;Limits'!F60</f>
        <v>2004</v>
      </c>
      <c r="E103" s="119">
        <f>'Methods&amp;Limits'!G60</f>
        <v>7.9</v>
      </c>
      <c r="F103" s="34"/>
      <c r="G103" s="85">
        <f>'Methods&amp;Limits'!I60</f>
        <v>54.661</v>
      </c>
      <c r="H103" s="64">
        <f>IF(E$36&gt;G103,"Yes","")</f>
      </c>
      <c r="I103" s="92"/>
      <c r="J103" s="92"/>
      <c r="K103" s="93"/>
      <c r="L103" s="321"/>
      <c r="M103" s="94"/>
    </row>
    <row r="104" spans="1:13" ht="12.75">
      <c r="A104" s="54" t="str">
        <f>'Methods&amp;Limits'!A61</f>
        <v>Sulphur content (sulphur free, from 2005)</v>
      </c>
      <c r="B104" s="55" t="str">
        <f>'Methods&amp;Limits'!B61</f>
        <v>mg/kg</v>
      </c>
      <c r="C104" s="34" t="str">
        <f>'Methods&amp;Limits'!E61</f>
        <v>EN ISO 14596</v>
      </c>
      <c r="D104" s="36">
        <f>'Methods&amp;Limits'!F61</f>
        <v>1998</v>
      </c>
      <c r="E104" s="119">
        <f>'Methods&amp;Limits'!G61</f>
        <v>5</v>
      </c>
      <c r="F104" s="34"/>
      <c r="G104" s="85">
        <f>'Methods&amp;Limits'!I61</f>
        <v>12.95</v>
      </c>
      <c r="H104" s="64">
        <f>IF(E$37&gt;G104,"Yes","")</f>
      </c>
      <c r="I104" s="92"/>
      <c r="J104" s="92"/>
      <c r="K104" s="93"/>
      <c r="L104" s="321"/>
      <c r="M104" s="94"/>
    </row>
    <row r="105" spans="1:13" ht="12.75">
      <c r="A105" s="29">
        <f>'Methods&amp;Limits'!A62</f>
        <v>0</v>
      </c>
      <c r="B105" s="58">
        <f>'Methods&amp;Limits'!B62</f>
        <v>0</v>
      </c>
      <c r="C105" s="34" t="str">
        <f>'Methods&amp;Limits'!E62</f>
        <v>EN 24260</v>
      </c>
      <c r="D105" s="36">
        <f>'Methods&amp;Limits'!F62</f>
        <v>1994</v>
      </c>
      <c r="E105" s="119">
        <f>'Methods&amp;Limits'!G62</f>
        <v>3.3898305084745766</v>
      </c>
      <c r="F105" s="34"/>
      <c r="G105" s="85">
        <f>'Methods&amp;Limits'!I62</f>
        <v>12</v>
      </c>
      <c r="H105" s="64">
        <f>IF(E$37&gt;G105,"Yes","")</f>
      </c>
      <c r="I105" s="92"/>
      <c r="J105" s="92"/>
      <c r="K105" s="93"/>
      <c r="L105" s="321"/>
      <c r="M105" s="94"/>
    </row>
    <row r="106" spans="1:13" ht="12.75">
      <c r="A106" s="29"/>
      <c r="B106" s="58">
        <f>'Methods&amp;Limits'!B63</f>
        <v>0</v>
      </c>
      <c r="C106" s="34" t="str">
        <f>'Methods&amp;Limits'!E63</f>
        <v>EN ISO 20846</v>
      </c>
      <c r="D106" s="36">
        <f>'Methods&amp;Limits'!F63</f>
        <v>2004</v>
      </c>
      <c r="E106" s="119">
        <f>'Methods&amp;Limits'!G63</f>
        <v>2.7</v>
      </c>
      <c r="F106" s="34"/>
      <c r="G106" s="85">
        <f>'Methods&amp;Limits'!I63</f>
        <v>11.593</v>
      </c>
      <c r="H106" s="64">
        <f>IF(E$37&gt;G106,"Yes","")</f>
      </c>
      <c r="I106" s="92"/>
      <c r="J106" s="92"/>
      <c r="K106" s="93"/>
      <c r="L106" s="321"/>
      <c r="M106" s="94"/>
    </row>
    <row r="107" spans="1:13" ht="12.75">
      <c r="A107" s="104"/>
      <c r="B107" s="60">
        <f>'Methods&amp;Limits'!B64</f>
        <v>0</v>
      </c>
      <c r="C107" s="34" t="str">
        <f>'Methods&amp;Limits'!E64</f>
        <v>EN ISO 20884</v>
      </c>
      <c r="D107" s="36">
        <f>'Methods&amp;Limits'!F64</f>
        <v>2004</v>
      </c>
      <c r="E107" s="119">
        <f>'Methods&amp;Limits'!G64</f>
        <v>3.1</v>
      </c>
      <c r="F107" s="34"/>
      <c r="G107" s="85">
        <f>'Methods&amp;Limits'!I64</f>
        <v>11.829</v>
      </c>
      <c r="H107" s="64">
        <f>IF(E$37&gt;G107,"Yes","")</f>
      </c>
      <c r="I107" s="92"/>
      <c r="J107" s="92"/>
      <c r="K107" s="93"/>
      <c r="L107" s="321"/>
      <c r="M107" s="94"/>
    </row>
    <row r="108" spans="1:13" ht="13.5" customHeight="1">
      <c r="A108" s="54" t="str">
        <f>'Methods&amp;Limits'!A65</f>
        <v>Lead content</v>
      </c>
      <c r="B108" s="55" t="str">
        <f>'Methods&amp;Limits'!B65</f>
        <v>g/l</v>
      </c>
      <c r="C108" s="34" t="str">
        <f>'Methods&amp;Limits'!E65</f>
        <v>EN 237</v>
      </c>
      <c r="D108" s="36">
        <f>'Methods&amp;Limits'!F65</f>
        <v>1996</v>
      </c>
      <c r="E108" s="34">
        <f>'Methods&amp;Limits'!G65</f>
        <v>0.002</v>
      </c>
      <c r="F108" s="34"/>
      <c r="G108" s="208">
        <f>'Methods&amp;Limits'!I65</f>
        <v>0.00618</v>
      </c>
      <c r="H108" s="64"/>
      <c r="I108" s="92"/>
      <c r="J108" s="92"/>
      <c r="K108" s="93"/>
      <c r="L108" s="321"/>
      <c r="M108" s="94"/>
    </row>
    <row r="109" spans="1:13" ht="12.75" customHeight="1">
      <c r="A109" s="104">
        <f>'Methods&amp;Limits'!A66</f>
        <v>0</v>
      </c>
      <c r="B109" s="60">
        <f>'Methods&amp;Limits'!B66</f>
        <v>0</v>
      </c>
      <c r="C109" s="34" t="str">
        <f>'Methods&amp;Limits'!E66</f>
        <v>EN 237</v>
      </c>
      <c r="D109" s="36">
        <f>'Methods&amp;Limits'!F66</f>
        <v>2004</v>
      </c>
      <c r="E109" s="34">
        <f>'Methods&amp;Limits'!G66</f>
        <v>0.00062</v>
      </c>
      <c r="F109" s="34"/>
      <c r="G109" s="208">
        <f>'Methods&amp;Limits'!I66</f>
        <v>0.0053658</v>
      </c>
      <c r="H109" s="64"/>
      <c r="I109" s="92"/>
      <c r="J109" s="92"/>
      <c r="K109" s="93"/>
      <c r="L109" s="321"/>
      <c r="M109" s="94"/>
    </row>
    <row r="110" spans="1:170" s="353" customFormat="1" ht="36.75" customHeight="1">
      <c r="A110" s="591" t="s">
        <v>405</v>
      </c>
      <c r="B110" s="591"/>
      <c r="C110" s="591"/>
      <c r="D110" s="591"/>
      <c r="E110" s="591"/>
      <c r="F110" s="591"/>
      <c r="G110" s="591"/>
      <c r="H110" s="591"/>
      <c r="I110" s="591"/>
      <c r="J110" s="591"/>
      <c r="K110" s="591"/>
      <c r="L110" s="591"/>
      <c r="M110" s="59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row>
    <row r="111" spans="1:8" ht="52.5" customHeight="1">
      <c r="A111" s="589"/>
      <c r="B111" s="590"/>
      <c r="C111" s="590"/>
      <c r="D111" s="590"/>
      <c r="E111" s="590"/>
      <c r="F111" s="590"/>
      <c r="G111" s="590"/>
      <c r="H111" s="590"/>
    </row>
  </sheetData>
  <sheetProtection/>
  <mergeCells count="22">
    <mergeCell ref="A111:H111"/>
    <mergeCell ref="F58:G58"/>
    <mergeCell ref="E49:K49"/>
    <mergeCell ref="E46:K46"/>
    <mergeCell ref="E47:K47"/>
    <mergeCell ref="E48:K48"/>
    <mergeCell ref="I57:M57"/>
    <mergeCell ref="A52:M52"/>
    <mergeCell ref="A110:M110"/>
    <mergeCell ref="B3:E3"/>
    <mergeCell ref="B4:E4"/>
    <mergeCell ref="B6:E6"/>
    <mergeCell ref="B7:E7"/>
    <mergeCell ref="B5:E5"/>
    <mergeCell ref="N25:N26"/>
    <mergeCell ref="N35:N38"/>
    <mergeCell ref="L14:M14"/>
    <mergeCell ref="C8:E8"/>
    <mergeCell ref="A42:D42"/>
    <mergeCell ref="C57:H57"/>
    <mergeCell ref="E43:K45"/>
    <mergeCell ref="L13:M13"/>
  </mergeCells>
  <printOptions/>
  <pageMargins left="0.75" right="0.75" top="0.52" bottom="0.45" header="0.33" footer="0.26"/>
  <pageSetup fitToHeight="2" fitToWidth="1" horizontalDpi="600" verticalDpi="600" orientation="landscape" paperSize="9" scale="66" r:id="rId1"/>
  <headerFooter alignWithMargins="0">
    <oddHeader>&amp;L&amp;F&amp;C&amp;A</oddHeader>
    <oddFooter>&amp;L&amp;D&amp;CPage &amp;P of &amp;N</oddFooter>
  </headerFooter>
  <rowBreaks count="1" manualBreakCount="1">
    <brk id="50" max="12" man="1"/>
  </rowBreaks>
  <ignoredErrors>
    <ignoredError sqref="B3:E8 E68:E69" unlockedFormula="1"/>
    <ignoredError sqref="K18" numberStoredAsText="1"/>
  </ignoredErrors>
</worksheet>
</file>

<file path=xl/worksheets/sheet15.xml><?xml version="1.0" encoding="utf-8"?>
<worksheet xmlns="http://schemas.openxmlformats.org/spreadsheetml/2006/main" xmlns:r="http://schemas.openxmlformats.org/officeDocument/2006/relationships">
  <dimension ref="A1:EV110"/>
  <sheetViews>
    <sheetView zoomScaleSheetLayoutView="85" zoomScalePageLayoutView="0" workbookViewId="0" topLeftCell="A1">
      <pane ySplit="9" topLeftCell="A10" activePane="bottomLeft" state="frozen"/>
      <selection pane="topLeft" activeCell="Q45" sqref="Q45"/>
      <selection pane="bottomLeft" activeCell="C106" sqref="C106"/>
    </sheetView>
  </sheetViews>
  <sheetFormatPr defaultColWidth="11.421875" defaultRowHeight="12.75"/>
  <cols>
    <col min="1" max="1" width="30.57421875" style="1" customWidth="1"/>
    <col min="2" max="2" width="6.7109375" style="1" customWidth="1"/>
    <col min="3" max="3" width="19.140625" style="1" customWidth="1"/>
    <col min="4" max="4" width="9.140625" style="1" bestFit="1" customWidth="1"/>
    <col min="5" max="5" width="19.421875" style="1" bestFit="1" customWidth="1"/>
    <col min="6" max="6" width="10.57421875" style="1" customWidth="1"/>
    <col min="7" max="7" width="9.8515625" style="1" bestFit="1" customWidth="1"/>
    <col min="8" max="8" width="10.7109375" style="1" customWidth="1"/>
    <col min="9" max="9" width="13.7109375" style="1" bestFit="1" customWidth="1"/>
    <col min="10" max="11" width="9.57421875" style="1" customWidth="1"/>
    <col min="12" max="12" width="22.8515625" style="1" bestFit="1" customWidth="1"/>
    <col min="13" max="13" width="13.7109375" style="1" bestFit="1" customWidth="1"/>
    <col min="14" max="16384" width="11.421875" style="1" customWidth="1"/>
  </cols>
  <sheetData>
    <row r="1" ht="18">
      <c r="A1" s="47" t="s">
        <v>439</v>
      </c>
    </row>
    <row r="2" spans="1:11" ht="6" customHeight="1">
      <c r="A2" s="51"/>
      <c r="B2" s="2"/>
      <c r="C2" s="2"/>
      <c r="D2" s="2"/>
      <c r="E2" s="2"/>
      <c r="F2" s="2"/>
      <c r="G2" s="2"/>
      <c r="H2" s="2"/>
      <c r="I2" s="2"/>
      <c r="J2" s="2"/>
      <c r="K2" s="2"/>
    </row>
    <row r="3" spans="1:11" ht="12.75">
      <c r="A3" s="46" t="s">
        <v>133</v>
      </c>
      <c r="B3" s="574" t="str">
        <f>'Contacts&amp;Summary'!B8</f>
        <v>Italy</v>
      </c>
      <c r="C3" s="575"/>
      <c r="D3" s="575"/>
      <c r="E3" s="576"/>
      <c r="J3" s="52"/>
      <c r="K3" s="52"/>
    </row>
    <row r="4" spans="1:11" ht="12.75">
      <c r="A4" s="46" t="s">
        <v>134</v>
      </c>
      <c r="B4" s="574">
        <f>'Contacts&amp;Summary'!B7</f>
        <v>2007</v>
      </c>
      <c r="C4" s="575"/>
      <c r="D4" s="575"/>
      <c r="E4" s="576"/>
      <c r="J4" s="52"/>
      <c r="K4" s="52"/>
    </row>
    <row r="5" spans="1:11" ht="12.75">
      <c r="A5" s="288" t="s">
        <v>462</v>
      </c>
      <c r="B5" s="574" t="s">
        <v>3</v>
      </c>
      <c r="C5" s="580"/>
      <c r="D5" s="580"/>
      <c r="E5" s="581"/>
      <c r="J5" s="52"/>
      <c r="K5" s="52"/>
    </row>
    <row r="6" spans="1:11" ht="12.75">
      <c r="A6" s="46" t="s">
        <v>176</v>
      </c>
      <c r="B6" s="577" t="s">
        <v>23</v>
      </c>
      <c r="C6" s="578"/>
      <c r="D6" s="578"/>
      <c r="E6" s="579"/>
      <c r="J6" s="52"/>
      <c r="K6" s="52"/>
    </row>
    <row r="7" spans="1:11" ht="12.75">
      <c r="A7" s="46" t="s">
        <v>177</v>
      </c>
      <c r="B7" s="574"/>
      <c r="C7" s="575"/>
      <c r="D7" s="575"/>
      <c r="E7" s="576"/>
      <c r="J7" s="53"/>
      <c r="K7" s="53"/>
    </row>
    <row r="8" spans="1:11" ht="12.75">
      <c r="A8" s="46" t="s">
        <v>204</v>
      </c>
      <c r="B8" s="80" t="s">
        <v>24</v>
      </c>
      <c r="C8" s="571" t="str">
        <f>IF(B8="A","1st June to 31st August (arctic)","1st May to 30th September (normal)")</f>
        <v>1st May to 30th September (normal)</v>
      </c>
      <c r="D8" s="572"/>
      <c r="E8" s="573"/>
      <c r="J8" s="53"/>
      <c r="K8" s="53"/>
    </row>
    <row r="9" spans="1:11" s="2" customFormat="1" ht="11.25">
      <c r="A9" s="68" t="s">
        <v>205</v>
      </c>
      <c r="B9" s="71"/>
      <c r="C9" s="289"/>
      <c r="D9" s="289"/>
      <c r="E9" s="289"/>
      <c r="J9" s="53"/>
      <c r="K9" s="53"/>
    </row>
    <row r="10" spans="1:11" ht="6" customHeight="1">
      <c r="A10" s="66"/>
      <c r="B10" s="68"/>
      <c r="C10" s="68"/>
      <c r="D10" s="53"/>
      <c r="E10" s="53"/>
      <c r="J10" s="53"/>
      <c r="K10" s="53"/>
    </row>
    <row r="11" spans="1:11" ht="15.75">
      <c r="A11" s="67" t="s">
        <v>202</v>
      </c>
      <c r="B11" s="68"/>
      <c r="C11" s="68"/>
      <c r="D11" s="53"/>
      <c r="E11" s="53"/>
      <c r="J11" s="53"/>
      <c r="K11" s="53"/>
    </row>
    <row r="12" spans="1:11" ht="6" customHeight="1">
      <c r="A12" s="4"/>
      <c r="B12" s="4"/>
      <c r="C12" s="4"/>
      <c r="D12" s="4"/>
      <c r="E12" s="4"/>
      <c r="F12" s="4"/>
      <c r="G12" s="4"/>
      <c r="H12" s="4"/>
      <c r="I12" s="4"/>
      <c r="J12" s="4"/>
      <c r="K12" s="4"/>
    </row>
    <row r="13" spans="1:14" ht="14.25">
      <c r="A13" s="5" t="s">
        <v>170</v>
      </c>
      <c r="B13" s="5" t="s">
        <v>135</v>
      </c>
      <c r="C13" s="6" t="s">
        <v>136</v>
      </c>
      <c r="D13" s="7"/>
      <c r="E13" s="7"/>
      <c r="F13" s="7"/>
      <c r="G13" s="8"/>
      <c r="H13" s="9" t="s">
        <v>196</v>
      </c>
      <c r="I13" s="10"/>
      <c r="J13" s="10"/>
      <c r="K13" s="3"/>
      <c r="L13" s="585" t="s">
        <v>410</v>
      </c>
      <c r="M13" s="586"/>
      <c r="N13" s="81"/>
    </row>
    <row r="14" spans="1:14" ht="15.75" customHeight="1">
      <c r="A14" s="12"/>
      <c r="B14" s="12"/>
      <c r="C14" s="13"/>
      <c r="D14" s="14"/>
      <c r="E14" s="14"/>
      <c r="F14" s="14"/>
      <c r="G14" s="15"/>
      <c r="H14" s="117" t="s">
        <v>141</v>
      </c>
      <c r="I14" s="17"/>
      <c r="J14" s="116" t="s">
        <v>142</v>
      </c>
      <c r="K14" s="19"/>
      <c r="L14" s="588" t="s">
        <v>411</v>
      </c>
      <c r="M14" s="588"/>
      <c r="N14" s="81"/>
    </row>
    <row r="15" spans="1:14" ht="22.5">
      <c r="A15" s="20"/>
      <c r="B15" s="20"/>
      <c r="C15" s="21" t="s">
        <v>178</v>
      </c>
      <c r="D15" s="22" t="s">
        <v>137</v>
      </c>
      <c r="E15" s="22" t="s">
        <v>138</v>
      </c>
      <c r="F15" s="22" t="s">
        <v>139</v>
      </c>
      <c r="G15" s="21" t="s">
        <v>140</v>
      </c>
      <c r="H15" s="23" t="s">
        <v>137</v>
      </c>
      <c r="I15" s="23" t="s">
        <v>138</v>
      </c>
      <c r="J15" s="23" t="s">
        <v>137</v>
      </c>
      <c r="K15" s="24" t="s">
        <v>138</v>
      </c>
      <c r="L15" s="326" t="s">
        <v>180</v>
      </c>
      <c r="M15" s="327" t="s">
        <v>191</v>
      </c>
      <c r="N15" s="157"/>
    </row>
    <row r="16" spans="1:14" ht="15.75">
      <c r="A16" s="158" t="s">
        <v>144</v>
      </c>
      <c r="B16" s="165" t="s">
        <v>118</v>
      </c>
      <c r="C16" s="392">
        <v>18</v>
      </c>
      <c r="D16" s="394">
        <v>95.6</v>
      </c>
      <c r="E16" s="395">
        <v>100.4</v>
      </c>
      <c r="F16" s="395">
        <v>98.5</v>
      </c>
      <c r="G16" s="392">
        <v>1.2</v>
      </c>
      <c r="H16" s="392">
        <v>95</v>
      </c>
      <c r="I16" s="408"/>
      <c r="J16" s="207" t="s">
        <v>417</v>
      </c>
      <c r="K16" s="167"/>
      <c r="L16" s="177" t="s">
        <v>197</v>
      </c>
      <c r="M16" s="178">
        <v>2005</v>
      </c>
      <c r="N16" s="157"/>
    </row>
    <row r="17" spans="1:14" ht="15.75">
      <c r="A17" s="158" t="s">
        <v>143</v>
      </c>
      <c r="B17" s="165" t="s">
        <v>118</v>
      </c>
      <c r="C17" s="392">
        <v>18</v>
      </c>
      <c r="D17" s="394">
        <v>86.9</v>
      </c>
      <c r="E17" s="394">
        <v>89</v>
      </c>
      <c r="F17" s="394">
        <v>88.2</v>
      </c>
      <c r="G17" s="396">
        <v>0.5</v>
      </c>
      <c r="H17" s="392">
        <v>85</v>
      </c>
      <c r="I17" s="392"/>
      <c r="J17" s="207" t="s">
        <v>418</v>
      </c>
      <c r="K17" s="163"/>
      <c r="L17" s="177" t="s">
        <v>198</v>
      </c>
      <c r="M17" s="178">
        <v>2005</v>
      </c>
      <c r="N17" s="157"/>
    </row>
    <row r="18" spans="1:14" ht="15.75">
      <c r="A18" s="179" t="s">
        <v>145</v>
      </c>
      <c r="B18" s="180" t="s">
        <v>119</v>
      </c>
      <c r="C18" s="400"/>
      <c r="D18" s="401"/>
      <c r="E18" s="401"/>
      <c r="F18" s="401"/>
      <c r="G18" s="400"/>
      <c r="H18" s="400"/>
      <c r="I18" s="400"/>
      <c r="J18" s="181"/>
      <c r="K18" s="209" t="s">
        <v>419</v>
      </c>
      <c r="L18" s="182"/>
      <c r="M18" s="182"/>
      <c r="N18" s="157"/>
    </row>
    <row r="19" spans="1:14" ht="15.75">
      <c r="A19" s="183" t="s">
        <v>235</v>
      </c>
      <c r="B19" s="184"/>
      <c r="C19" s="402"/>
      <c r="D19" s="404"/>
      <c r="E19" s="404"/>
      <c r="F19" s="404"/>
      <c r="G19" s="402"/>
      <c r="H19" s="402"/>
      <c r="I19" s="409">
        <v>60</v>
      </c>
      <c r="J19" s="185"/>
      <c r="K19" s="186">
        <f>IF(B8="A",70,60)</f>
        <v>60</v>
      </c>
      <c r="L19" s="168" t="s">
        <v>254</v>
      </c>
      <c r="M19" s="169">
        <v>2000</v>
      </c>
      <c r="N19" s="157"/>
    </row>
    <row r="20" spans="1:14" ht="15.75">
      <c r="A20" s="187" t="s">
        <v>146</v>
      </c>
      <c r="B20" s="188"/>
      <c r="C20" s="405"/>
      <c r="D20" s="406"/>
      <c r="E20" s="406"/>
      <c r="F20" s="406"/>
      <c r="G20" s="410"/>
      <c r="H20" s="410"/>
      <c r="I20" s="410"/>
      <c r="J20" s="188"/>
      <c r="K20" s="173"/>
      <c r="L20" s="189"/>
      <c r="M20" s="190"/>
      <c r="N20" s="157"/>
    </row>
    <row r="21" spans="1:14" ht="15.75">
      <c r="A21" s="191" t="s">
        <v>238</v>
      </c>
      <c r="B21" s="172" t="s">
        <v>120</v>
      </c>
      <c r="C21" s="393">
        <v>18</v>
      </c>
      <c r="D21" s="398">
        <v>55.5</v>
      </c>
      <c r="E21" s="398">
        <v>63</v>
      </c>
      <c r="F21" s="398">
        <v>59</v>
      </c>
      <c r="G21" s="393">
        <v>2.1</v>
      </c>
      <c r="H21" s="399">
        <v>46</v>
      </c>
      <c r="I21" s="393"/>
      <c r="J21" s="192">
        <v>46</v>
      </c>
      <c r="K21" s="193"/>
      <c r="L21" s="189" t="s">
        <v>475</v>
      </c>
      <c r="M21" s="190">
        <v>2000</v>
      </c>
      <c r="N21" s="157"/>
    </row>
    <row r="22" spans="1:14" ht="15.75">
      <c r="A22" s="183" t="s">
        <v>237</v>
      </c>
      <c r="B22" s="185" t="s">
        <v>120</v>
      </c>
      <c r="C22" s="402">
        <v>18</v>
      </c>
      <c r="D22" s="403">
        <v>84.2</v>
      </c>
      <c r="E22" s="403">
        <v>91.4</v>
      </c>
      <c r="F22" s="404">
        <v>87.9</v>
      </c>
      <c r="G22" s="402">
        <v>2.2</v>
      </c>
      <c r="H22" s="409">
        <v>75</v>
      </c>
      <c r="I22" s="402"/>
      <c r="J22" s="194">
        <v>75</v>
      </c>
      <c r="K22" s="195"/>
      <c r="L22" s="196"/>
      <c r="M22" s="196"/>
      <c r="N22" s="157"/>
    </row>
    <row r="23" spans="1:14" ht="15.75">
      <c r="A23" s="187" t="s">
        <v>147</v>
      </c>
      <c r="B23" s="188"/>
      <c r="C23" s="405"/>
      <c r="D23" s="406"/>
      <c r="E23" s="406"/>
      <c r="F23" s="406"/>
      <c r="G23" s="410"/>
      <c r="H23" s="410"/>
      <c r="I23" s="410"/>
      <c r="J23" s="188"/>
      <c r="K23" s="173"/>
      <c r="L23" s="182"/>
      <c r="M23" s="197"/>
      <c r="N23" s="157"/>
    </row>
    <row r="24" spans="1:14" ht="15.75">
      <c r="A24" s="191" t="s">
        <v>239</v>
      </c>
      <c r="B24" s="172" t="s">
        <v>120</v>
      </c>
      <c r="C24" s="393">
        <v>18</v>
      </c>
      <c r="D24" s="397">
        <v>0.8</v>
      </c>
      <c r="E24" s="397">
        <v>12.5</v>
      </c>
      <c r="F24" s="397">
        <v>4.6</v>
      </c>
      <c r="G24" s="399">
        <v>4</v>
      </c>
      <c r="H24" s="393"/>
      <c r="I24" s="399">
        <v>18</v>
      </c>
      <c r="J24" s="188"/>
      <c r="K24" s="198" t="s">
        <v>420</v>
      </c>
      <c r="L24" s="189" t="s">
        <v>469</v>
      </c>
      <c r="M24" s="190" t="s">
        <v>472</v>
      </c>
      <c r="N24" s="157"/>
    </row>
    <row r="25" spans="1:14" ht="12.75">
      <c r="A25" s="191" t="s">
        <v>148</v>
      </c>
      <c r="B25" s="172" t="s">
        <v>120</v>
      </c>
      <c r="C25" s="393">
        <v>18</v>
      </c>
      <c r="D25" s="393">
        <v>31.6</v>
      </c>
      <c r="E25" s="399">
        <v>36.4</v>
      </c>
      <c r="F25" s="399">
        <v>34.3</v>
      </c>
      <c r="G25" s="399">
        <v>1.2</v>
      </c>
      <c r="H25" s="393"/>
      <c r="I25" s="399">
        <v>35</v>
      </c>
      <c r="J25" s="188"/>
      <c r="K25" s="198">
        <v>42</v>
      </c>
      <c r="L25" s="189" t="s">
        <v>469</v>
      </c>
      <c r="M25" s="190" t="s">
        <v>472</v>
      </c>
      <c r="N25" s="587"/>
    </row>
    <row r="26" spans="1:14" ht="12.75">
      <c r="A26" s="183" t="s">
        <v>149</v>
      </c>
      <c r="B26" s="185" t="s">
        <v>120</v>
      </c>
      <c r="C26" s="402">
        <v>18</v>
      </c>
      <c r="D26" s="407">
        <v>0.52</v>
      </c>
      <c r="E26" s="404">
        <v>0.94</v>
      </c>
      <c r="F26" s="404">
        <v>0.75</v>
      </c>
      <c r="G26" s="402">
        <v>0.13</v>
      </c>
      <c r="H26" s="402"/>
      <c r="I26" s="409">
        <v>1</v>
      </c>
      <c r="J26" s="184"/>
      <c r="K26" s="186">
        <v>1</v>
      </c>
      <c r="L26" s="168" t="s">
        <v>470</v>
      </c>
      <c r="M26" s="169" t="s">
        <v>473</v>
      </c>
      <c r="N26" s="587"/>
    </row>
    <row r="27" spans="1:14" ht="22.5">
      <c r="A27" s="158" t="s">
        <v>150</v>
      </c>
      <c r="B27" s="165" t="s">
        <v>121</v>
      </c>
      <c r="C27" s="392">
        <v>18</v>
      </c>
      <c r="D27" s="395">
        <v>0.52</v>
      </c>
      <c r="E27" s="395">
        <v>2.8</v>
      </c>
      <c r="F27" s="394">
        <v>2.2</v>
      </c>
      <c r="G27" s="392">
        <v>0.5</v>
      </c>
      <c r="H27" s="392"/>
      <c r="I27" s="392">
        <v>2.7</v>
      </c>
      <c r="J27" s="165"/>
      <c r="K27" s="199">
        <v>2.7</v>
      </c>
      <c r="L27" s="189" t="s">
        <v>471</v>
      </c>
      <c r="M27" s="190" t="s">
        <v>416</v>
      </c>
      <c r="N27" s="157"/>
    </row>
    <row r="28" spans="1:14" ht="15.75">
      <c r="A28" s="187" t="s">
        <v>151</v>
      </c>
      <c r="B28" s="188"/>
      <c r="C28" s="405"/>
      <c r="D28" s="406"/>
      <c r="E28" s="406"/>
      <c r="F28" s="406"/>
      <c r="G28" s="410"/>
      <c r="H28" s="410"/>
      <c r="I28" s="410"/>
      <c r="J28" s="188"/>
      <c r="K28" s="173"/>
      <c r="L28" s="200"/>
      <c r="M28" s="201"/>
      <c r="N28" s="157"/>
    </row>
    <row r="29" spans="1:14" ht="15.75">
      <c r="A29" s="191" t="s">
        <v>122</v>
      </c>
      <c r="B29" s="172" t="s">
        <v>120</v>
      </c>
      <c r="C29" s="393">
        <v>18</v>
      </c>
      <c r="D29" s="393"/>
      <c r="E29" s="393"/>
      <c r="F29" s="393"/>
      <c r="G29" s="393"/>
      <c r="H29" s="393"/>
      <c r="I29" s="393">
        <v>3</v>
      </c>
      <c r="J29" s="188"/>
      <c r="K29" s="173">
        <v>3</v>
      </c>
      <c r="L29" s="202"/>
      <c r="M29" s="203"/>
      <c r="N29" s="157"/>
    </row>
    <row r="30" spans="1:14" ht="15.75">
      <c r="A30" s="191" t="s">
        <v>123</v>
      </c>
      <c r="B30" s="172" t="s">
        <v>120</v>
      </c>
      <c r="C30" s="393">
        <v>18</v>
      </c>
      <c r="D30" s="393"/>
      <c r="E30" s="393"/>
      <c r="F30" s="393"/>
      <c r="G30" s="393"/>
      <c r="H30" s="393"/>
      <c r="I30" s="393">
        <v>5</v>
      </c>
      <c r="J30" s="188"/>
      <c r="K30" s="173">
        <v>5</v>
      </c>
      <c r="L30" s="202"/>
      <c r="M30" s="203"/>
      <c r="N30" s="157"/>
    </row>
    <row r="31" spans="1:14" ht="15.75">
      <c r="A31" s="191" t="s">
        <v>152</v>
      </c>
      <c r="B31" s="172" t="s">
        <v>120</v>
      </c>
      <c r="C31" s="393">
        <v>18</v>
      </c>
      <c r="D31" s="393"/>
      <c r="E31" s="393"/>
      <c r="F31" s="393"/>
      <c r="G31" s="393"/>
      <c r="H31" s="393"/>
      <c r="I31" s="393">
        <v>10</v>
      </c>
      <c r="J31" s="188"/>
      <c r="K31" s="173">
        <v>10</v>
      </c>
      <c r="L31" s="189" t="s">
        <v>200</v>
      </c>
      <c r="M31" s="190">
        <v>1997</v>
      </c>
      <c r="N31" s="157"/>
    </row>
    <row r="32" spans="1:14" ht="15.75">
      <c r="A32" s="191" t="s">
        <v>153</v>
      </c>
      <c r="B32" s="172" t="s">
        <v>120</v>
      </c>
      <c r="C32" s="393">
        <v>18</v>
      </c>
      <c r="D32" s="393"/>
      <c r="E32" s="393"/>
      <c r="F32" s="393"/>
      <c r="G32" s="393"/>
      <c r="H32" s="393"/>
      <c r="I32" s="393">
        <v>7</v>
      </c>
      <c r="J32" s="188"/>
      <c r="K32" s="173">
        <v>7</v>
      </c>
      <c r="L32" s="189" t="s">
        <v>415</v>
      </c>
      <c r="M32" s="203"/>
      <c r="N32" s="157"/>
    </row>
    <row r="33" spans="1:14" ht="15.75">
      <c r="A33" s="191" t="s">
        <v>154</v>
      </c>
      <c r="B33" s="172" t="s">
        <v>120</v>
      </c>
      <c r="C33" s="393">
        <v>18</v>
      </c>
      <c r="D33" s="393"/>
      <c r="E33" s="393"/>
      <c r="F33" s="393"/>
      <c r="G33" s="393"/>
      <c r="H33" s="393"/>
      <c r="I33" s="393">
        <v>10</v>
      </c>
      <c r="J33" s="188"/>
      <c r="K33" s="173">
        <v>10</v>
      </c>
      <c r="L33" s="189" t="s">
        <v>458</v>
      </c>
      <c r="M33" s="190">
        <v>2000</v>
      </c>
      <c r="N33" s="157"/>
    </row>
    <row r="34" spans="1:152" s="62" customFormat="1" ht="23.25" customHeight="1">
      <c r="A34" s="204" t="s">
        <v>441</v>
      </c>
      <c r="B34" s="172" t="s">
        <v>120</v>
      </c>
      <c r="C34" s="393">
        <v>18</v>
      </c>
      <c r="D34" s="397">
        <v>2.8</v>
      </c>
      <c r="E34" s="397">
        <v>15.5</v>
      </c>
      <c r="F34" s="397">
        <v>12.3</v>
      </c>
      <c r="G34" s="393">
        <v>2.9</v>
      </c>
      <c r="H34" s="393"/>
      <c r="I34" s="393">
        <v>15</v>
      </c>
      <c r="J34" s="188"/>
      <c r="K34" s="173">
        <v>15</v>
      </c>
      <c r="L34" s="202"/>
      <c r="M34" s="203"/>
      <c r="N34" s="157"/>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row>
    <row r="35" spans="1:14" ht="15">
      <c r="A35" s="183" t="s">
        <v>156</v>
      </c>
      <c r="B35" s="185" t="s">
        <v>120</v>
      </c>
      <c r="C35" s="402">
        <v>18</v>
      </c>
      <c r="D35" s="404"/>
      <c r="E35" s="404"/>
      <c r="F35" s="404"/>
      <c r="G35" s="402"/>
      <c r="H35" s="402"/>
      <c r="I35" s="402">
        <v>10</v>
      </c>
      <c r="J35" s="184"/>
      <c r="K35" s="205">
        <v>10</v>
      </c>
      <c r="L35" s="196"/>
      <c r="M35" s="206"/>
      <c r="N35" s="587"/>
    </row>
    <row r="36" spans="1:14" ht="33.75">
      <c r="A36" s="158" t="s">
        <v>463</v>
      </c>
      <c r="B36" s="159" t="s">
        <v>124</v>
      </c>
      <c r="C36" s="392"/>
      <c r="D36" s="395"/>
      <c r="E36" s="395"/>
      <c r="F36" s="395"/>
      <c r="G36" s="392"/>
      <c r="H36" s="392"/>
      <c r="I36" s="392">
        <v>50</v>
      </c>
      <c r="J36" s="159"/>
      <c r="K36" s="163">
        <v>50</v>
      </c>
      <c r="L36" s="164" t="s">
        <v>480</v>
      </c>
      <c r="M36" s="317" t="s">
        <v>481</v>
      </c>
      <c r="N36" s="587"/>
    </row>
    <row r="37" spans="1:14" ht="22.5">
      <c r="A37" s="316" t="s">
        <v>464</v>
      </c>
      <c r="B37" s="159" t="s">
        <v>124</v>
      </c>
      <c r="C37" s="392">
        <v>18</v>
      </c>
      <c r="D37" s="395">
        <v>1.8</v>
      </c>
      <c r="E37" s="395">
        <v>12.6</v>
      </c>
      <c r="F37" s="395">
        <v>6.4</v>
      </c>
      <c r="G37" s="396">
        <v>3</v>
      </c>
      <c r="H37" s="392"/>
      <c r="I37" s="392">
        <v>10</v>
      </c>
      <c r="J37" s="159"/>
      <c r="K37" s="163">
        <v>10</v>
      </c>
      <c r="L37" s="164" t="s">
        <v>478</v>
      </c>
      <c r="M37" s="317" t="s">
        <v>479</v>
      </c>
      <c r="N37" s="587"/>
    </row>
    <row r="38" spans="1:14" ht="12.75">
      <c r="A38" s="158" t="s">
        <v>158</v>
      </c>
      <c r="B38" s="159" t="s">
        <v>125</v>
      </c>
      <c r="C38" s="392">
        <v>4</v>
      </c>
      <c r="D38" s="395"/>
      <c r="E38" s="395" t="s">
        <v>25</v>
      </c>
      <c r="F38" s="395"/>
      <c r="G38" s="392"/>
      <c r="H38" s="392"/>
      <c r="I38" s="392">
        <v>0.005</v>
      </c>
      <c r="J38" s="159"/>
      <c r="K38" s="286">
        <v>0.005</v>
      </c>
      <c r="L38" s="164" t="s">
        <v>201</v>
      </c>
      <c r="M38" s="164" t="s">
        <v>474</v>
      </c>
      <c r="N38" s="587"/>
    </row>
    <row r="39" spans="1:14" s="98" customFormat="1" ht="6" customHeight="1">
      <c r="A39" s="68"/>
      <c r="L39" s="1"/>
      <c r="M39" s="1"/>
      <c r="N39" s="157"/>
    </row>
    <row r="40" spans="1:11" ht="10.5" customHeight="1">
      <c r="A40" s="350" t="s">
        <v>203</v>
      </c>
      <c r="B40" s="70"/>
      <c r="C40" s="70"/>
      <c r="D40" s="70"/>
      <c r="E40" s="70"/>
      <c r="F40" s="70"/>
      <c r="G40" s="70"/>
      <c r="H40" s="70"/>
      <c r="I40" s="70"/>
      <c r="J40" s="70"/>
      <c r="K40" s="70"/>
    </row>
    <row r="41" spans="1:11" ht="6" customHeight="1">
      <c r="A41" s="31"/>
      <c r="B41" s="31"/>
      <c r="C41" s="31"/>
      <c r="D41" s="31"/>
      <c r="E41" s="31"/>
      <c r="F41" s="31"/>
      <c r="G41" s="31"/>
      <c r="H41" s="31"/>
      <c r="I41" s="31"/>
      <c r="J41" s="31"/>
      <c r="K41" s="31"/>
    </row>
    <row r="42" spans="1:11" ht="12.75">
      <c r="A42" s="582" t="s">
        <v>159</v>
      </c>
      <c r="B42" s="582"/>
      <c r="C42" s="582"/>
      <c r="D42" s="582"/>
      <c r="E42" s="2"/>
      <c r="F42" s="2"/>
      <c r="G42" s="2"/>
      <c r="H42" s="2"/>
      <c r="I42" s="2"/>
      <c r="J42" s="2"/>
      <c r="K42" s="2"/>
    </row>
    <row r="43" spans="1:11" ht="12.75" customHeight="1">
      <c r="A43" s="27" t="s">
        <v>160</v>
      </c>
      <c r="B43" s="32">
        <v>11</v>
      </c>
      <c r="C43" s="27" t="s">
        <v>165</v>
      </c>
      <c r="D43" s="337"/>
      <c r="E43" s="567" t="s">
        <v>399</v>
      </c>
      <c r="F43" s="565"/>
      <c r="G43" s="565"/>
      <c r="H43" s="565"/>
      <c r="I43" s="565"/>
      <c r="J43" s="565"/>
      <c r="K43" s="565"/>
    </row>
    <row r="44" spans="1:11" ht="12.75">
      <c r="A44" s="27" t="s">
        <v>161</v>
      </c>
      <c r="B44" s="32"/>
      <c r="C44" s="27" t="s">
        <v>127</v>
      </c>
      <c r="D44" s="337"/>
      <c r="E44" s="567"/>
      <c r="F44" s="565"/>
      <c r="G44" s="565"/>
      <c r="H44" s="565"/>
      <c r="I44" s="565"/>
      <c r="J44" s="565"/>
      <c r="K44" s="565"/>
    </row>
    <row r="45" spans="1:11" ht="12.75" customHeight="1">
      <c r="A45" s="27" t="s">
        <v>162</v>
      </c>
      <c r="B45" s="32">
        <v>7</v>
      </c>
      <c r="C45" s="27" t="s">
        <v>128</v>
      </c>
      <c r="D45" s="337"/>
      <c r="E45" s="567"/>
      <c r="F45" s="565"/>
      <c r="G45" s="565"/>
      <c r="H45" s="565"/>
      <c r="I45" s="565"/>
      <c r="J45" s="565"/>
      <c r="K45" s="565"/>
    </row>
    <row r="46" spans="1:11" ht="12.75" customHeight="1">
      <c r="A46" s="27" t="s">
        <v>126</v>
      </c>
      <c r="B46" s="337"/>
      <c r="C46" s="27" t="s">
        <v>166</v>
      </c>
      <c r="D46" s="337"/>
      <c r="E46" s="567" t="s">
        <v>400</v>
      </c>
      <c r="F46" s="566"/>
      <c r="G46" s="566"/>
      <c r="H46" s="566"/>
      <c r="I46" s="566"/>
      <c r="J46" s="566"/>
      <c r="K46" s="566"/>
    </row>
    <row r="47" spans="1:11" ht="12.75" customHeight="1">
      <c r="A47" s="27" t="s">
        <v>163</v>
      </c>
      <c r="B47" s="337"/>
      <c r="C47" s="27" t="s">
        <v>129</v>
      </c>
      <c r="D47" s="32"/>
      <c r="E47" s="567" t="s">
        <v>401</v>
      </c>
      <c r="F47" s="566"/>
      <c r="G47" s="566"/>
      <c r="H47" s="566"/>
      <c r="I47" s="566"/>
      <c r="J47" s="566"/>
      <c r="K47" s="566"/>
    </row>
    <row r="48" spans="1:11" ht="13.5" thickBot="1">
      <c r="A48" s="27" t="s">
        <v>164</v>
      </c>
      <c r="B48" s="337"/>
      <c r="C48" s="27" t="s">
        <v>167</v>
      </c>
      <c r="D48" s="213"/>
      <c r="E48" s="567" t="s">
        <v>402</v>
      </c>
      <c r="F48" s="565"/>
      <c r="G48" s="565"/>
      <c r="H48" s="565"/>
      <c r="I48" s="565"/>
      <c r="J48" s="565"/>
      <c r="K48" s="565"/>
    </row>
    <row r="49" spans="3:11" ht="12.75" customHeight="1" thickBot="1">
      <c r="C49" s="210" t="s">
        <v>168</v>
      </c>
      <c r="D49" s="212">
        <f>SUM(B43:B48,D43:D48)</f>
        <v>18</v>
      </c>
      <c r="E49" s="565" t="s">
        <v>403</v>
      </c>
      <c r="F49" s="566"/>
      <c r="G49" s="566"/>
      <c r="H49" s="566"/>
      <c r="I49" s="566"/>
      <c r="J49" s="566"/>
      <c r="K49" s="566"/>
    </row>
    <row r="50" spans="3:11" ht="5.25" customHeight="1">
      <c r="C50" s="2"/>
      <c r="D50" s="2"/>
      <c r="E50" s="2"/>
      <c r="F50" s="2"/>
      <c r="G50" s="2"/>
      <c r="H50" s="2"/>
      <c r="I50" s="2"/>
      <c r="J50" s="2"/>
      <c r="K50" s="2"/>
    </row>
    <row r="51" ht="12.75">
      <c r="A51" s="86" t="s">
        <v>243</v>
      </c>
    </row>
    <row r="52" spans="1:13" ht="76.5" customHeight="1">
      <c r="A52" s="568" t="s">
        <v>305</v>
      </c>
      <c r="B52" s="569"/>
      <c r="C52" s="569"/>
      <c r="D52" s="569"/>
      <c r="E52" s="569"/>
      <c r="F52" s="569"/>
      <c r="G52" s="569"/>
      <c r="H52" s="569"/>
      <c r="I52" s="569"/>
      <c r="J52" s="569"/>
      <c r="K52" s="569"/>
      <c r="L52" s="569"/>
      <c r="M52" s="570"/>
    </row>
    <row r="53" spans="1:13" ht="0.75" customHeight="1">
      <c r="A53" s="568"/>
      <c r="B53" s="569"/>
      <c r="C53" s="569"/>
      <c r="D53" s="569"/>
      <c r="E53" s="569"/>
      <c r="F53" s="569"/>
      <c r="G53" s="569"/>
      <c r="H53" s="569"/>
      <c r="I53" s="569"/>
      <c r="J53" s="569"/>
      <c r="K53" s="569"/>
      <c r="L53" s="569"/>
      <c r="M53" s="570"/>
    </row>
    <row r="54" ht="5.25" customHeight="1">
      <c r="A54" s="86"/>
    </row>
    <row r="55" ht="15.75">
      <c r="A55" s="175" t="s">
        <v>192</v>
      </c>
    </row>
    <row r="56" ht="6.75" customHeight="1"/>
    <row r="57" spans="1:13" ht="12.75">
      <c r="A57" s="5" t="s">
        <v>170</v>
      </c>
      <c r="B57" s="5" t="s">
        <v>135</v>
      </c>
      <c r="C57" s="429" t="s">
        <v>452</v>
      </c>
      <c r="D57" s="583"/>
      <c r="E57" s="583"/>
      <c r="F57" s="583"/>
      <c r="G57" s="583"/>
      <c r="H57" s="584"/>
      <c r="I57" s="429" t="s">
        <v>188</v>
      </c>
      <c r="J57" s="430"/>
      <c r="K57" s="430"/>
      <c r="L57" s="430"/>
      <c r="M57" s="431"/>
    </row>
    <row r="58" spans="1:13" ht="12.75">
      <c r="A58" s="12"/>
      <c r="B58" s="12"/>
      <c r="C58" s="88" t="s">
        <v>180</v>
      </c>
      <c r="D58" s="88" t="s">
        <v>191</v>
      </c>
      <c r="E58" s="88" t="s">
        <v>181</v>
      </c>
      <c r="F58" s="563" t="s">
        <v>186</v>
      </c>
      <c r="G58" s="564"/>
      <c r="H58" s="88"/>
      <c r="I58" s="89" t="s">
        <v>189</v>
      </c>
      <c r="J58" s="89" t="s">
        <v>190</v>
      </c>
      <c r="K58" s="322" t="s">
        <v>195</v>
      </c>
      <c r="L58" s="323"/>
      <c r="M58" s="77"/>
    </row>
    <row r="59" spans="1:13" ht="12.75">
      <c r="A59" s="12"/>
      <c r="B59" s="12"/>
      <c r="C59" s="88"/>
      <c r="D59" s="88"/>
      <c r="E59" s="88"/>
      <c r="F59" s="35" t="s">
        <v>137</v>
      </c>
      <c r="G59" s="35" t="s">
        <v>138</v>
      </c>
      <c r="H59" s="88" t="s">
        <v>187</v>
      </c>
      <c r="I59" s="89"/>
      <c r="J59" s="89"/>
      <c r="K59" s="91"/>
      <c r="L59" s="323"/>
      <c r="M59" s="77"/>
    </row>
    <row r="60" spans="1:13" ht="12.75">
      <c r="A60" s="54" t="str">
        <f>'Methods&amp;Limits'!A9</f>
        <v>Research Octane Number (RON)</v>
      </c>
      <c r="B60" s="56" t="str">
        <f>'Methods&amp;Limits'!B9</f>
        <v>--</v>
      </c>
      <c r="C60" s="34" t="str">
        <f>'Methods&amp;Limits'!E9</f>
        <v>EN-ISO 5164</v>
      </c>
      <c r="D60" s="36">
        <f>'Methods&amp;Limits'!F9</f>
        <v>2005</v>
      </c>
      <c r="E60" s="34">
        <f>'Methods&amp;Limits'!G9</f>
        <v>0.7</v>
      </c>
      <c r="F60" s="63">
        <f>'Methods&amp;Limits'!H9</f>
        <v>94.587</v>
      </c>
      <c r="G60" s="34"/>
      <c r="H60" s="64">
        <f>IF(D16&lt;F60,"Yes","")</f>
      </c>
      <c r="I60" s="92"/>
      <c r="J60" s="92"/>
      <c r="K60" s="93"/>
      <c r="L60" s="321"/>
      <c r="M60" s="94"/>
    </row>
    <row r="61" spans="1:13" ht="12.75">
      <c r="A61" s="118" t="str">
        <f>'Methods&amp;Limits'!A10</f>
        <v>(RON 91 fuel only)</v>
      </c>
      <c r="B61" s="61" t="str">
        <f>'Methods&amp;Limits'!B10</f>
        <v>--</v>
      </c>
      <c r="C61" s="34" t="str">
        <f>'Methods&amp;Limits'!E10</f>
        <v>EN-ISO 5164</v>
      </c>
      <c r="D61" s="36">
        <f>'Methods&amp;Limits'!F10</f>
        <v>2005</v>
      </c>
      <c r="E61" s="34">
        <f>'Methods&amp;Limits'!G10</f>
        <v>0.7</v>
      </c>
      <c r="F61" s="63">
        <f>'Methods&amp;Limits'!H10</f>
        <v>90.587</v>
      </c>
      <c r="G61" s="34"/>
      <c r="H61" s="64">
        <f>IF(D16&lt;F61,"Yes","")</f>
      </c>
      <c r="I61" s="92"/>
      <c r="J61" s="92"/>
      <c r="K61" s="93"/>
      <c r="L61" s="321"/>
      <c r="M61" s="94"/>
    </row>
    <row r="62" spans="1:13" ht="12.75">
      <c r="A62" s="54" t="str">
        <f>'Methods&amp;Limits'!A11</f>
        <v>Motor Octane Number (MON)</v>
      </c>
      <c r="B62" s="56" t="str">
        <f>'Methods&amp;Limits'!B11</f>
        <v>--</v>
      </c>
      <c r="C62" s="34" t="str">
        <f>'Methods&amp;Limits'!E11</f>
        <v>EN-ISO 5163</v>
      </c>
      <c r="D62" s="36">
        <f>'Methods&amp;Limits'!F11</f>
        <v>2005</v>
      </c>
      <c r="E62" s="34">
        <f>'Methods&amp;Limits'!G11</f>
        <v>0.9</v>
      </c>
      <c r="F62" s="63">
        <f>'Methods&amp;Limits'!H11</f>
        <v>84.469</v>
      </c>
      <c r="G62" s="34"/>
      <c r="H62" s="64">
        <f>IF(D17&lt;F62,"Yes","")</f>
      </c>
      <c r="I62" s="92"/>
      <c r="J62" s="92"/>
      <c r="K62" s="93"/>
      <c r="L62" s="321"/>
      <c r="M62" s="94"/>
    </row>
    <row r="63" spans="1:13" ht="12.75">
      <c r="A63" s="118" t="str">
        <f>'Methods&amp;Limits'!A12</f>
        <v>(RON 91 fuel only)</v>
      </c>
      <c r="B63" s="61" t="str">
        <f>'Methods&amp;Limits'!B12</f>
        <v>--</v>
      </c>
      <c r="C63" s="34" t="str">
        <f>'Methods&amp;Limits'!E12</f>
        <v>EN-ISO 5163</v>
      </c>
      <c r="D63" s="36">
        <f>'Methods&amp;Limits'!F12</f>
        <v>2005</v>
      </c>
      <c r="E63" s="34">
        <f>'Methods&amp;Limits'!G12</f>
        <v>0.9</v>
      </c>
      <c r="F63" s="63">
        <f>'Methods&amp;Limits'!H12</f>
        <v>80.469</v>
      </c>
      <c r="G63" s="34"/>
      <c r="H63" s="64">
        <f>IF(D17&lt;F63,"Yes","")</f>
      </c>
      <c r="I63" s="92"/>
      <c r="J63" s="92"/>
      <c r="K63" s="93"/>
      <c r="L63" s="321"/>
      <c r="M63" s="94"/>
    </row>
    <row r="64" spans="1:13" ht="12.75">
      <c r="A64" s="54" t="str">
        <f>'Methods&amp;Limits'!A13</f>
        <v>Vapour Pressure, DVPE</v>
      </c>
      <c r="B64" s="55">
        <f>'Methods&amp;Limits'!B13</f>
        <v>0</v>
      </c>
      <c r="C64" s="34">
        <f>'Methods&amp;Limits'!E13</f>
        <v>0</v>
      </c>
      <c r="D64" s="36">
        <f>'Methods&amp;Limits'!F13</f>
        <v>0</v>
      </c>
      <c r="E64" s="34">
        <f>'Methods&amp;Limits'!G13</f>
        <v>0</v>
      </c>
      <c r="F64" s="34"/>
      <c r="G64" s="63"/>
      <c r="H64" s="77">
        <f>IF(D18&lt;F64,"Yes","")</f>
      </c>
      <c r="I64" s="92"/>
      <c r="J64" s="92"/>
      <c r="K64" s="93"/>
      <c r="L64" s="321"/>
      <c r="M64" s="94"/>
    </row>
    <row r="65" spans="1:13" ht="12.75">
      <c r="A65" s="57" t="str">
        <f>'Methods&amp;Limits'!A14</f>
        <v>--summer period (normal)</v>
      </c>
      <c r="B65" s="58" t="str">
        <f>'Methods&amp;Limits'!B14</f>
        <v>kPa</v>
      </c>
      <c r="C65" s="34" t="str">
        <f>'Methods&amp;Limits'!E14</f>
        <v>EN 13016-1</v>
      </c>
      <c r="D65" s="36">
        <f>'Methods&amp;Limits'!F14</f>
        <v>2000</v>
      </c>
      <c r="E65" s="34">
        <f>'Methods&amp;Limits'!G14</f>
        <v>3</v>
      </c>
      <c r="F65" s="34">
        <f>'Methods&amp;Limits'!H14</f>
        <v>0</v>
      </c>
      <c r="G65" s="85">
        <f>'Methods&amp;Limits'!I14</f>
        <v>61.77</v>
      </c>
      <c r="H65" s="64">
        <f>IF(E19&gt;G65,"Yes","")</f>
      </c>
      <c r="I65" s="92"/>
      <c r="J65" s="92"/>
      <c r="K65" s="93"/>
      <c r="L65" s="321"/>
      <c r="M65" s="94"/>
    </row>
    <row r="66" spans="1:13" ht="12.75">
      <c r="A66" s="59" t="str">
        <f>'Methods&amp;Limits'!A15</f>
        <v>--summer period (arctic or severe weather conditions)</v>
      </c>
      <c r="B66" s="60" t="str">
        <f>'Methods&amp;Limits'!B15</f>
        <v>kPa</v>
      </c>
      <c r="C66" s="34" t="str">
        <f>'Methods&amp;Limits'!E15</f>
        <v>EN 13016-1</v>
      </c>
      <c r="D66" s="36">
        <f>'Methods&amp;Limits'!F15</f>
        <v>2000</v>
      </c>
      <c r="E66" s="34">
        <f>'Methods&amp;Limits'!G15</f>
        <v>3.2</v>
      </c>
      <c r="F66" s="34">
        <f>'Methods&amp;Limits'!H15</f>
        <v>0</v>
      </c>
      <c r="G66" s="85">
        <f>'Methods&amp;Limits'!I15</f>
        <v>71.888</v>
      </c>
      <c r="H66" s="64">
        <f>IF(E19&gt;G66,"Yes","")</f>
      </c>
      <c r="I66" s="92"/>
      <c r="J66" s="92"/>
      <c r="K66" s="93"/>
      <c r="L66" s="321"/>
      <c r="M66" s="94"/>
    </row>
    <row r="67" spans="1:13" ht="12.75">
      <c r="A67" s="29" t="str">
        <f>'Methods&amp;Limits'!A16</f>
        <v>Distillation *</v>
      </c>
      <c r="B67" s="58">
        <f>'Methods&amp;Limits'!B16</f>
        <v>0</v>
      </c>
      <c r="C67" s="34">
        <f>'Methods&amp;Limits'!E16</f>
        <v>0</v>
      </c>
      <c r="D67" s="36">
        <f>'Methods&amp;Limits'!F16</f>
        <v>0</v>
      </c>
      <c r="E67" s="34">
        <f>'Methods&amp;Limits'!G16</f>
        <v>0</v>
      </c>
      <c r="F67" s="34"/>
      <c r="G67" s="34"/>
      <c r="H67" s="64">
        <f>IF(D20&lt;F67,"Yes","")</f>
      </c>
      <c r="I67" s="92"/>
      <c r="J67" s="92"/>
      <c r="K67" s="93"/>
      <c r="L67" s="321"/>
      <c r="M67" s="94"/>
    </row>
    <row r="68" spans="1:13" ht="12.75">
      <c r="A68" s="57" t="str">
        <f>'Methods&amp;Limits'!A17</f>
        <v>--evaporated at 100 oC</v>
      </c>
      <c r="B68" s="30" t="str">
        <f>'Methods&amp;Limits'!B17</f>
        <v>% (v/v)</v>
      </c>
      <c r="C68" s="34" t="str">
        <f>'Methods&amp;Limits'!E17</f>
        <v>EN-ISO 3405</v>
      </c>
      <c r="D68" s="36">
        <f>'Methods&amp;Limits'!F17</f>
        <v>2000</v>
      </c>
      <c r="E68" s="297">
        <f>'Methods&amp;Limits'!$G17</f>
        <v>4</v>
      </c>
      <c r="F68" s="63">
        <f>J21-0.361*1.645*$E68</f>
        <v>43.62462</v>
      </c>
      <c r="G68" s="34"/>
      <c r="H68" s="64">
        <f>IF(D21&lt;F68,"Yes","")</f>
      </c>
      <c r="I68" s="92"/>
      <c r="J68" s="92"/>
      <c r="K68" s="93"/>
      <c r="L68" s="321"/>
      <c r="M68" s="94"/>
    </row>
    <row r="69" spans="1:13" ht="12.75">
      <c r="A69" s="59" t="str">
        <f>'Methods&amp;Limits'!A18</f>
        <v>-- evaporated at 150 oC </v>
      </c>
      <c r="B69" s="61" t="str">
        <f>'Methods&amp;Limits'!B18</f>
        <v>% (v/v)</v>
      </c>
      <c r="C69" s="34" t="str">
        <f>'Methods&amp;Limits'!E18</f>
        <v>EN-ISO 3405</v>
      </c>
      <c r="D69" s="36">
        <f>'Methods&amp;Limits'!F18</f>
        <v>2000</v>
      </c>
      <c r="E69" s="297">
        <f>'Methods&amp;Limits'!$G18</f>
        <v>4</v>
      </c>
      <c r="F69" s="63">
        <f>J22-0.361*1.645*$E69</f>
        <v>72.62462</v>
      </c>
      <c r="G69" s="34"/>
      <c r="H69" s="64">
        <f>IF(D22&lt;F69,"Yes","")</f>
      </c>
      <c r="I69" s="92"/>
      <c r="J69" s="92"/>
      <c r="K69" s="93"/>
      <c r="L69" s="321"/>
      <c r="M69" s="94"/>
    </row>
    <row r="70" spans="1:13" ht="12.75">
      <c r="A70" s="29" t="str">
        <f>'Methods&amp;Limits'!A19</f>
        <v>Hydrocarbon analysis</v>
      </c>
      <c r="B70" s="58">
        <f>'Methods&amp;Limits'!B19</f>
        <v>0</v>
      </c>
      <c r="C70" s="34">
        <f>'Methods&amp;Limits'!E19</f>
        <v>0</v>
      </c>
      <c r="D70" s="36">
        <f>'Methods&amp;Limits'!F19</f>
        <v>0</v>
      </c>
      <c r="E70" s="34">
        <f>'Methods&amp;Limits'!G19</f>
        <v>0</v>
      </c>
      <c r="F70" s="34"/>
      <c r="G70" s="34"/>
      <c r="H70" s="64">
        <f>IF(D23&lt;F70,"Yes","")</f>
      </c>
      <c r="I70" s="92"/>
      <c r="J70" s="92"/>
      <c r="K70" s="93"/>
      <c r="L70" s="321"/>
      <c r="M70" s="94"/>
    </row>
    <row r="71" spans="1:13" ht="12.75">
      <c r="A71" s="57" t="str">
        <f>'Methods&amp;Limits'!A20</f>
        <v>-- Olefins</v>
      </c>
      <c r="B71" s="30" t="str">
        <f>'Methods&amp;Limits'!B20</f>
        <v>% (v/v)</v>
      </c>
      <c r="C71" s="34" t="str">
        <f>'Methods&amp;Limits'!E20</f>
        <v>ASTM D1319</v>
      </c>
      <c r="D71" s="36" t="str">
        <f>'Methods&amp;Limits'!F20</f>
        <v>95a</v>
      </c>
      <c r="E71" s="34">
        <f>'Methods&amp;Limits'!G20</f>
        <v>4.63</v>
      </c>
      <c r="F71" s="34"/>
      <c r="G71" s="85">
        <f>'Methods&amp;Limits'!I20</f>
        <v>20.7317</v>
      </c>
      <c r="H71" s="64">
        <f>IF($E$24&gt;G71,"Yes","")</f>
      </c>
      <c r="I71" s="92"/>
      <c r="J71" s="92"/>
      <c r="K71" s="93"/>
      <c r="L71" s="321"/>
      <c r="M71" s="94"/>
    </row>
    <row r="72" spans="1:13" ht="12.75">
      <c r="A72" s="319" t="str">
        <f>'Methods&amp;Limits'!A21</f>
        <v>*without oxygenates</v>
      </c>
      <c r="B72" s="30">
        <f>'Methods&amp;Limits'!B21</f>
        <v>0</v>
      </c>
      <c r="C72" s="34" t="str">
        <f>'Methods&amp;Limits'!E21</f>
        <v>ASTM D1319*</v>
      </c>
      <c r="D72" s="36" t="str">
        <f>'Methods&amp;Limits'!F21</f>
        <v>95a</v>
      </c>
      <c r="E72" s="34">
        <f>'Methods&amp;Limits'!G21</f>
        <v>6.5</v>
      </c>
      <c r="F72" s="34"/>
      <c r="G72" s="85">
        <f>'Methods&amp;Limits'!I21</f>
        <v>21.835</v>
      </c>
      <c r="H72" s="64">
        <f>IF($E$24&gt;G72,"Yes","")</f>
      </c>
      <c r="I72" s="92"/>
      <c r="J72" s="92"/>
      <c r="K72" s="93"/>
      <c r="L72" s="321"/>
      <c r="M72" s="94"/>
    </row>
    <row r="73" spans="1:13" ht="12.75">
      <c r="A73" s="57"/>
      <c r="B73" s="30">
        <f>'Methods&amp;Limits'!B22</f>
        <v>0</v>
      </c>
      <c r="C73" s="34" t="str">
        <f>'Methods&amp;Limits'!E22</f>
        <v>EN 14517</v>
      </c>
      <c r="D73" s="36">
        <f>'Methods&amp;Limits'!F22</f>
        <v>2004</v>
      </c>
      <c r="E73" s="34">
        <f>'Methods&amp;Limits'!G22</f>
        <v>2.6</v>
      </c>
      <c r="F73" s="34"/>
      <c r="G73" s="85">
        <f>'Methods&amp;Limits'!I22</f>
        <v>19.534</v>
      </c>
      <c r="H73" s="64">
        <f>IF($E$24&gt;G73,"Yes","")</f>
      </c>
      <c r="I73" s="92"/>
      <c r="J73" s="92"/>
      <c r="K73" s="93"/>
      <c r="L73" s="321"/>
      <c r="M73" s="94"/>
    </row>
    <row r="74" spans="1:13" ht="12.75">
      <c r="A74" s="57" t="str">
        <f>'Methods&amp;Limits'!A23</f>
        <v>-- Olefins (RON 91 fuel only)</v>
      </c>
      <c r="B74" s="30" t="str">
        <f>'Methods&amp;Limits'!B23</f>
        <v>% (v/v)</v>
      </c>
      <c r="C74" s="34" t="str">
        <f>'Methods&amp;Limits'!E23</f>
        <v>ASTM D1319</v>
      </c>
      <c r="D74" s="36" t="str">
        <f>'Methods&amp;Limits'!F23</f>
        <v>95a</v>
      </c>
      <c r="E74" s="34">
        <f>'Methods&amp;Limits'!G23</f>
        <v>5.1</v>
      </c>
      <c r="F74" s="34"/>
      <c r="G74" s="85">
        <f>'Methods&amp;Limits'!I23</f>
        <v>24.009</v>
      </c>
      <c r="H74" s="64">
        <f>IF($E$24&gt;G74,"Yes","")</f>
      </c>
      <c r="I74" s="92"/>
      <c r="J74" s="92"/>
      <c r="K74" s="93"/>
      <c r="L74" s="321"/>
      <c r="M74" s="94"/>
    </row>
    <row r="75" spans="1:13" ht="12.75">
      <c r="A75" s="57"/>
      <c r="B75" s="30">
        <f>'Methods&amp;Limits'!B24</f>
        <v>0</v>
      </c>
      <c r="C75" s="34" t="str">
        <f>'Methods&amp;Limits'!E24</f>
        <v>EN 14517</v>
      </c>
      <c r="D75" s="36">
        <f>'Methods&amp;Limits'!F24</f>
        <v>2004</v>
      </c>
      <c r="E75" s="34">
        <f>'Methods&amp;Limits'!G24</f>
        <v>3</v>
      </c>
      <c r="F75" s="34"/>
      <c r="G75" s="85">
        <f>'Methods&amp;Limits'!I24</f>
        <v>22.77</v>
      </c>
      <c r="H75" s="64">
        <f>IF($E$24&gt;G75,"Yes","")</f>
      </c>
      <c r="I75" s="92"/>
      <c r="J75" s="92"/>
      <c r="K75" s="93"/>
      <c r="L75" s="321"/>
      <c r="M75" s="94"/>
    </row>
    <row r="76" spans="1:13" ht="12.75">
      <c r="A76" s="57" t="str">
        <f>'Methods&amp;Limits'!$A$27</f>
        <v>-- Aromatics (from 2005)</v>
      </c>
      <c r="B76" s="30">
        <f>'Methods&amp;Limits'!B27</f>
        <v>0</v>
      </c>
      <c r="C76" s="34" t="str">
        <f>'Methods&amp;Limits'!E27</f>
        <v>ASTM D1319</v>
      </c>
      <c r="D76" s="36" t="str">
        <f>'Methods&amp;Limits'!F27</f>
        <v>95a</v>
      </c>
      <c r="E76" s="34">
        <f>'Methods&amp;Limits'!G27</f>
        <v>3.7</v>
      </c>
      <c r="F76" s="34"/>
      <c r="G76" s="85">
        <f>'Methods&amp;Limits'!I27</f>
        <v>37.183</v>
      </c>
      <c r="H76" s="64">
        <f>IF($E$25&gt;G76,"Yes","")</f>
      </c>
      <c r="I76" s="92"/>
      <c r="J76" s="92"/>
      <c r="K76" s="93"/>
      <c r="L76" s="321"/>
      <c r="M76" s="94"/>
    </row>
    <row r="77" spans="1:13" ht="12.75">
      <c r="A77" s="57"/>
      <c r="B77" s="30"/>
      <c r="C77" s="34" t="str">
        <f>'Methods&amp;Limits'!E28</f>
        <v>EN 14517</v>
      </c>
      <c r="D77" s="36">
        <f>'Methods&amp;Limits'!F28</f>
        <v>2004</v>
      </c>
      <c r="E77" s="34">
        <f>'Methods&amp;Limits'!G28</f>
        <v>1.7</v>
      </c>
      <c r="F77" s="34"/>
      <c r="G77" s="85">
        <f>'Methods&amp;Limits'!I28</f>
        <v>36.003</v>
      </c>
      <c r="H77" s="64"/>
      <c r="I77" s="92"/>
      <c r="J77" s="92"/>
      <c r="K77" s="93"/>
      <c r="L77" s="321"/>
      <c r="M77" s="94"/>
    </row>
    <row r="78" spans="1:13" ht="12.75">
      <c r="A78" s="57" t="str">
        <f>'Methods&amp;Limits'!A29</f>
        <v>-- Benzene</v>
      </c>
      <c r="B78" s="30" t="str">
        <f>'Methods&amp;Limits'!B29</f>
        <v>% (v/v)</v>
      </c>
      <c r="C78" s="34" t="str">
        <f>'Methods&amp;Limits'!E29</f>
        <v>EN 12177</v>
      </c>
      <c r="D78" s="36">
        <f>'Methods&amp;Limits'!F29</f>
        <v>1998</v>
      </c>
      <c r="E78" s="34">
        <f>'Methods&amp;Limits'!G29</f>
        <v>0.1</v>
      </c>
      <c r="F78" s="34"/>
      <c r="G78" s="85">
        <f>'Methods&amp;Limits'!I29</f>
        <v>1.059</v>
      </c>
      <c r="H78" s="64">
        <f>IF($E$26&gt;G78,"Yes","")</f>
      </c>
      <c r="I78" s="92"/>
      <c r="J78" s="92"/>
      <c r="K78" s="93"/>
      <c r="L78" s="321"/>
      <c r="M78" s="94"/>
    </row>
    <row r="79" spans="1:13" ht="12.75">
      <c r="A79" s="57">
        <f>'Methods&amp;Limits'!A30</f>
        <v>0</v>
      </c>
      <c r="B79" s="30">
        <f>'Methods&amp;Limits'!B30</f>
        <v>0</v>
      </c>
      <c r="C79" s="34" t="str">
        <f>'Methods&amp;Limits'!E30</f>
        <v>EN 238</v>
      </c>
      <c r="D79" s="36">
        <f>'Methods&amp;Limits'!F30</f>
        <v>1996</v>
      </c>
      <c r="E79" s="63">
        <f>'Methods&amp;Limits'!G30</f>
        <v>0.17</v>
      </c>
      <c r="F79" s="34"/>
      <c r="G79" s="85">
        <f>'Methods&amp;Limits'!I30</f>
        <v>1.1003</v>
      </c>
      <c r="H79" s="64">
        <f>IF($E$26&gt;G79,"Yes","")</f>
      </c>
      <c r="I79" s="92"/>
      <c r="J79" s="92"/>
      <c r="K79" s="93"/>
      <c r="L79" s="321"/>
      <c r="M79" s="94"/>
    </row>
    <row r="80" spans="1:13" ht="12.75">
      <c r="A80" s="59"/>
      <c r="B80" s="61">
        <f>'Methods&amp;Limits'!B31</f>
        <v>0</v>
      </c>
      <c r="C80" s="34" t="str">
        <f>'Methods&amp;Limits'!E31</f>
        <v>EN 14517</v>
      </c>
      <c r="D80" s="36">
        <f>'Methods&amp;Limits'!F31</f>
        <v>2004</v>
      </c>
      <c r="E80" s="63">
        <f>'Methods&amp;Limits'!G31</f>
        <v>0.05</v>
      </c>
      <c r="F80" s="34"/>
      <c r="G80" s="85">
        <f>'Methods&amp;Limits'!I31</f>
        <v>1.0295</v>
      </c>
      <c r="H80" s="64">
        <f>IF($E$26&gt;G80,"Yes","")</f>
      </c>
      <c r="I80" s="92"/>
      <c r="J80" s="92"/>
      <c r="K80" s="93"/>
      <c r="L80" s="321"/>
      <c r="M80" s="94"/>
    </row>
    <row r="81" spans="1:13" ht="12.75">
      <c r="A81" s="25" t="str">
        <f>'Methods&amp;Limits'!A32</f>
        <v>Oxygen content</v>
      </c>
      <c r="B81" s="26" t="str">
        <f>'Methods&amp;Limits'!B32</f>
        <v>% (m/m)</v>
      </c>
      <c r="C81" s="34" t="str">
        <f>'Methods&amp;Limits'!E32</f>
        <v>EN 1601</v>
      </c>
      <c r="D81" s="36">
        <f>'Methods&amp;Limits'!F32</f>
        <v>1997</v>
      </c>
      <c r="E81" s="34">
        <f>'Methods&amp;Limits'!G32</f>
        <v>0.3</v>
      </c>
      <c r="F81" s="34"/>
      <c r="G81" s="85">
        <f>'Methods&amp;Limits'!I32</f>
        <v>2.8770000000000002</v>
      </c>
      <c r="H81" s="64">
        <f aca="true" t="shared" si="0" ref="H81:H89">IF(E27&gt;G81,"Yes","")</f>
      </c>
      <c r="I81" s="92"/>
      <c r="J81" s="92"/>
      <c r="K81" s="93"/>
      <c r="L81" s="321"/>
      <c r="M81" s="94"/>
    </row>
    <row r="82" spans="1:13" ht="12.75">
      <c r="A82" s="29" t="str">
        <f>'Methods&amp;Limits'!A33</f>
        <v>Oxygenates</v>
      </c>
      <c r="B82" s="58">
        <f>'Methods&amp;Limits'!B33</f>
        <v>0</v>
      </c>
      <c r="C82" s="34">
        <f>'Methods&amp;Limits'!E33</f>
        <v>0</v>
      </c>
      <c r="D82" s="36">
        <f>'Methods&amp;Limits'!F33</f>
        <v>0</v>
      </c>
      <c r="E82" s="34">
        <f>'Methods&amp;Limits'!G33</f>
        <v>0</v>
      </c>
      <c r="F82" s="34"/>
      <c r="G82" s="63"/>
      <c r="H82" s="64">
        <f t="shared" si="0"/>
      </c>
      <c r="I82" s="92"/>
      <c r="J82" s="92"/>
      <c r="K82" s="93"/>
      <c r="L82" s="321"/>
      <c r="M82" s="94"/>
    </row>
    <row r="83" spans="1:13" ht="12.75">
      <c r="A83" s="57" t="str">
        <f>'Methods&amp;Limits'!A34</f>
        <v>-- Methanol</v>
      </c>
      <c r="B83" s="30" t="str">
        <f>'Methods&amp;Limits'!B34</f>
        <v>% (v/v)</v>
      </c>
      <c r="C83" s="34" t="str">
        <f>'Methods&amp;Limits'!E34</f>
        <v>EN 1601</v>
      </c>
      <c r="D83" s="36">
        <f>'Methods&amp;Limits'!F34</f>
        <v>1997</v>
      </c>
      <c r="E83" s="34">
        <f>'Methods&amp;Limits'!G34</f>
        <v>0.4</v>
      </c>
      <c r="F83" s="34"/>
      <c r="G83" s="85">
        <f>'Methods&amp;Limits'!I34</f>
        <v>3.2359999999999998</v>
      </c>
      <c r="H83" s="64">
        <f t="shared" si="0"/>
      </c>
      <c r="I83" s="92"/>
      <c r="J83" s="92"/>
      <c r="K83" s="93"/>
      <c r="L83" s="321"/>
      <c r="M83" s="94"/>
    </row>
    <row r="84" spans="1:13" ht="12.75">
      <c r="A84" s="57" t="str">
        <f>'Methods&amp;Limits'!A35</f>
        <v>-- Ethanol</v>
      </c>
      <c r="B84" s="30" t="str">
        <f>'Methods&amp;Limits'!B35</f>
        <v>% (v/v)</v>
      </c>
      <c r="C84" s="34" t="str">
        <f>'Methods&amp;Limits'!E35</f>
        <v>EN 1601</v>
      </c>
      <c r="D84" s="36">
        <f>'Methods&amp;Limits'!F35</f>
        <v>1997</v>
      </c>
      <c r="E84" s="34">
        <f>'Methods&amp;Limits'!G35</f>
        <v>0.3</v>
      </c>
      <c r="F84" s="34"/>
      <c r="G84" s="85">
        <f>'Methods&amp;Limits'!I35</f>
        <v>5.177</v>
      </c>
      <c r="H84" s="64">
        <f t="shared" si="0"/>
      </c>
      <c r="I84" s="92"/>
      <c r="J84" s="92"/>
      <c r="K84" s="93"/>
      <c r="L84" s="321"/>
      <c r="M84" s="94"/>
    </row>
    <row r="85" spans="1:13" ht="12.75">
      <c r="A85" s="57" t="str">
        <f>'Methods&amp;Limits'!A36</f>
        <v>-- Iso-propyl alcohol</v>
      </c>
      <c r="B85" s="30" t="str">
        <f>'Methods&amp;Limits'!B36</f>
        <v>% (v/v)</v>
      </c>
      <c r="C85" s="34" t="str">
        <f>'Methods&amp;Limits'!E36</f>
        <v>EN 1601</v>
      </c>
      <c r="D85" s="36">
        <f>'Methods&amp;Limits'!F36</f>
        <v>1997</v>
      </c>
      <c r="E85" s="34">
        <f>'Methods&amp;Limits'!G36</f>
        <v>0.9</v>
      </c>
      <c r="F85" s="34"/>
      <c r="G85" s="85">
        <f>'Methods&amp;Limits'!I36</f>
        <v>10.531</v>
      </c>
      <c r="H85" s="64">
        <f t="shared" si="0"/>
      </c>
      <c r="I85" s="92"/>
      <c r="J85" s="92"/>
      <c r="K85" s="93"/>
      <c r="L85" s="321"/>
      <c r="M85" s="94"/>
    </row>
    <row r="86" spans="1:13" ht="12.75">
      <c r="A86" s="57" t="str">
        <f>'Methods&amp;Limits'!A37</f>
        <v>-- Tert-butyl alcohol</v>
      </c>
      <c r="B86" s="30" t="str">
        <f>'Methods&amp;Limits'!B37</f>
        <v>% (v/v)</v>
      </c>
      <c r="C86" s="34" t="str">
        <f>'Methods&amp;Limits'!E37</f>
        <v>EN 1601</v>
      </c>
      <c r="D86" s="36">
        <f>'Methods&amp;Limits'!F37</f>
        <v>1997</v>
      </c>
      <c r="E86" s="34">
        <f>'Methods&amp;Limits'!G37</f>
        <v>0.6</v>
      </c>
      <c r="F86" s="34"/>
      <c r="G86" s="85">
        <f>'Methods&amp;Limits'!I37</f>
        <v>7.354</v>
      </c>
      <c r="H86" s="64">
        <f t="shared" si="0"/>
      </c>
      <c r="I86" s="92"/>
      <c r="J86" s="92"/>
      <c r="K86" s="93"/>
      <c r="L86" s="321"/>
      <c r="M86" s="94"/>
    </row>
    <row r="87" spans="1:13" ht="12.75">
      <c r="A87" s="57" t="str">
        <f>'Methods&amp;Limits'!A38</f>
        <v>-- Iso-butyl alcohol</v>
      </c>
      <c r="B87" s="30" t="str">
        <f>'Methods&amp;Limits'!B38</f>
        <v>% (v/v)</v>
      </c>
      <c r="C87" s="34" t="str">
        <f>'Methods&amp;Limits'!E38</f>
        <v>EN 1601</v>
      </c>
      <c r="D87" s="36">
        <f>'Methods&amp;Limits'!F38</f>
        <v>1997</v>
      </c>
      <c r="E87" s="34">
        <f>'Methods&amp;Limits'!G38</f>
        <v>0.8</v>
      </c>
      <c r="F87" s="34"/>
      <c r="G87" s="85">
        <f>'Methods&amp;Limits'!I38</f>
        <v>10.472</v>
      </c>
      <c r="H87" s="64">
        <f t="shared" si="0"/>
      </c>
      <c r="I87" s="92"/>
      <c r="J87" s="92"/>
      <c r="K87" s="93"/>
      <c r="L87" s="321"/>
      <c r="M87" s="94"/>
    </row>
    <row r="88" spans="1:13" ht="22.5">
      <c r="A88" s="108" t="str">
        <f>'Methods&amp;Limits'!A39</f>
        <v>-- Ethers with 5 or more carbon atoms per molecule</v>
      </c>
      <c r="B88" s="30" t="str">
        <f>'Methods&amp;Limits'!B39</f>
        <v>% (v/v)</v>
      </c>
      <c r="C88" s="34" t="str">
        <f>'Methods&amp;Limits'!E39</f>
        <v>EN 1601</v>
      </c>
      <c r="D88" s="36">
        <f>'Methods&amp;Limits'!F39</f>
        <v>1997</v>
      </c>
      <c r="E88" s="34">
        <f>'Methods&amp;Limits'!G39</f>
        <v>1</v>
      </c>
      <c r="F88" s="34"/>
      <c r="G88" s="85">
        <f>'Methods&amp;Limits'!I39</f>
        <v>15.59</v>
      </c>
      <c r="H88" s="64">
        <f t="shared" si="0"/>
      </c>
      <c r="I88" s="92"/>
      <c r="J88" s="92"/>
      <c r="K88" s="93"/>
      <c r="L88" s="321"/>
      <c r="M88" s="94"/>
    </row>
    <row r="89" spans="1:13" ht="12.75">
      <c r="A89" s="59" t="str">
        <f>'Methods&amp;Limits'!A40</f>
        <v>-- other oxygenates</v>
      </c>
      <c r="B89" s="61" t="str">
        <f>'Methods&amp;Limits'!B40</f>
        <v>% (v/v)</v>
      </c>
      <c r="C89" s="82" t="str">
        <f>'Methods&amp;Limits'!E40</f>
        <v>EN 1601</v>
      </c>
      <c r="D89" s="36">
        <f>'Methods&amp;Limits'!F40</f>
        <v>1997</v>
      </c>
      <c r="E89" s="34">
        <f>'Methods&amp;Limits'!G40</f>
        <v>0.8</v>
      </c>
      <c r="F89" s="34"/>
      <c r="G89" s="85">
        <f>'Methods&amp;Limits'!I40</f>
        <v>10.472</v>
      </c>
      <c r="H89" s="64">
        <f t="shared" si="0"/>
      </c>
      <c r="I89" s="92"/>
      <c r="J89" s="92"/>
      <c r="K89" s="93"/>
      <c r="L89" s="321"/>
      <c r="M89" s="94"/>
    </row>
    <row r="90" spans="1:13" ht="12.75">
      <c r="A90" s="318" t="str">
        <f>'Methods&amp;Limits'!A41</f>
        <v>Oxygen content</v>
      </c>
      <c r="B90" s="26" t="str">
        <f>'Methods&amp;Limits'!B41</f>
        <v>% (m/m)</v>
      </c>
      <c r="C90" s="82" t="str">
        <f>'Methods&amp;Limits'!E41</f>
        <v>EN 13132</v>
      </c>
      <c r="D90" s="36">
        <f>'Methods&amp;Limits'!F41</f>
        <v>2000</v>
      </c>
      <c r="E90" s="34">
        <f>'Methods&amp;Limits'!G41</f>
        <v>0.3</v>
      </c>
      <c r="F90" s="34"/>
      <c r="G90" s="85">
        <f>'Methods&amp;Limits'!I41</f>
        <v>2.8770000000000002</v>
      </c>
      <c r="H90" s="64">
        <f aca="true" t="shared" si="1" ref="H90:H98">IF(E27&gt;G90,"Yes","")</f>
      </c>
      <c r="I90" s="92"/>
      <c r="J90" s="92"/>
      <c r="K90" s="93"/>
      <c r="L90" s="321"/>
      <c r="M90" s="94"/>
    </row>
    <row r="91" spans="1:13" ht="12.75">
      <c r="A91" s="57" t="str">
        <f>'Methods&amp;Limits'!A42</f>
        <v>Oxygenates</v>
      </c>
      <c r="B91" s="30">
        <f>'Methods&amp;Limits'!B42</f>
        <v>0</v>
      </c>
      <c r="C91" s="82">
        <f>'Methods&amp;Limits'!E42</f>
        <v>0</v>
      </c>
      <c r="D91" s="36">
        <f>'Methods&amp;Limits'!F42</f>
        <v>0</v>
      </c>
      <c r="E91" s="34">
        <f>'Methods&amp;Limits'!G42</f>
        <v>0</v>
      </c>
      <c r="F91" s="34"/>
      <c r="G91" s="85">
        <f>'Methods&amp;Limits'!I42</f>
        <v>0</v>
      </c>
      <c r="H91" s="64">
        <f t="shared" si="1"/>
      </c>
      <c r="I91" s="92"/>
      <c r="J91" s="92"/>
      <c r="K91" s="93"/>
      <c r="L91" s="321"/>
      <c r="M91" s="94"/>
    </row>
    <row r="92" spans="1:13" ht="12.75">
      <c r="A92" s="57" t="str">
        <f>'Methods&amp;Limits'!A43</f>
        <v>-- Methanol</v>
      </c>
      <c r="B92" s="30" t="str">
        <f>'Methods&amp;Limits'!B43</f>
        <v>% (v/v)</v>
      </c>
      <c r="C92" s="82" t="str">
        <f>'Methods&amp;Limits'!E43</f>
        <v>EN 13132</v>
      </c>
      <c r="D92" s="36">
        <f>'Methods&amp;Limits'!F43</f>
        <v>2000</v>
      </c>
      <c r="E92" s="34">
        <f>'Methods&amp;Limits'!G43</f>
        <v>0.3</v>
      </c>
      <c r="F92" s="34"/>
      <c r="G92" s="85">
        <f>'Methods&amp;Limits'!I43</f>
        <v>3.177</v>
      </c>
      <c r="H92" s="64">
        <f t="shared" si="1"/>
      </c>
      <c r="I92" s="92"/>
      <c r="J92" s="92"/>
      <c r="K92" s="93"/>
      <c r="L92" s="321"/>
      <c r="M92" s="94"/>
    </row>
    <row r="93" spans="1:13" ht="12.75">
      <c r="A93" s="57" t="str">
        <f>'Methods&amp;Limits'!A44</f>
        <v>-- Ethanol</v>
      </c>
      <c r="B93" s="30" t="str">
        <f>'Methods&amp;Limits'!B44</f>
        <v>% (v/v)</v>
      </c>
      <c r="C93" s="82" t="str">
        <f>'Methods&amp;Limits'!E44</f>
        <v>EN 13132</v>
      </c>
      <c r="D93" s="36">
        <f>'Methods&amp;Limits'!F44</f>
        <v>2000</v>
      </c>
      <c r="E93" s="34">
        <f>'Methods&amp;Limits'!G44</f>
        <v>0.4</v>
      </c>
      <c r="F93" s="34"/>
      <c r="G93" s="85">
        <f>'Methods&amp;Limits'!I44</f>
        <v>5.236</v>
      </c>
      <c r="H93" s="64">
        <f t="shared" si="1"/>
      </c>
      <c r="I93" s="92"/>
      <c r="J93" s="92"/>
      <c r="K93" s="93"/>
      <c r="L93" s="321"/>
      <c r="M93" s="94"/>
    </row>
    <row r="94" spans="1:13" ht="12.75">
      <c r="A94" s="57" t="str">
        <f>'Methods&amp;Limits'!A45</f>
        <v>-- Iso-propyl alcohol</v>
      </c>
      <c r="B94" s="30" t="str">
        <f>'Methods&amp;Limits'!B45</f>
        <v>% (v/v)</v>
      </c>
      <c r="C94" s="82" t="str">
        <f>'Methods&amp;Limits'!E45</f>
        <v>EN 13132</v>
      </c>
      <c r="D94" s="36">
        <f>'Methods&amp;Limits'!F45</f>
        <v>2000</v>
      </c>
      <c r="E94" s="34">
        <f>'Methods&amp;Limits'!G45</f>
        <v>0.8</v>
      </c>
      <c r="F94" s="34"/>
      <c r="G94" s="85">
        <f>'Methods&amp;Limits'!I45</f>
        <v>10.472</v>
      </c>
      <c r="H94" s="64">
        <f t="shared" si="1"/>
      </c>
      <c r="I94" s="92"/>
      <c r="J94" s="92"/>
      <c r="K94" s="93"/>
      <c r="L94" s="321"/>
      <c r="M94" s="94"/>
    </row>
    <row r="95" spans="1:13" ht="12.75">
      <c r="A95" s="57" t="str">
        <f>'Methods&amp;Limits'!A46</f>
        <v>-- Tert-butyl alcohol</v>
      </c>
      <c r="B95" s="30" t="str">
        <f>'Methods&amp;Limits'!B46</f>
        <v>% (v/v)</v>
      </c>
      <c r="C95" s="82" t="str">
        <f>'Methods&amp;Limits'!E46</f>
        <v>EN 13132</v>
      </c>
      <c r="D95" s="36">
        <f>'Methods&amp;Limits'!F46</f>
        <v>2000</v>
      </c>
      <c r="E95" s="34">
        <f>'Methods&amp;Limits'!G46</f>
        <v>0.5</v>
      </c>
      <c r="F95" s="34"/>
      <c r="G95" s="85">
        <f>'Methods&amp;Limits'!I46</f>
        <v>7.295</v>
      </c>
      <c r="H95" s="64">
        <f t="shared" si="1"/>
      </c>
      <c r="I95" s="92"/>
      <c r="J95" s="92"/>
      <c r="K95" s="93"/>
      <c r="L95" s="321"/>
      <c r="M95" s="94"/>
    </row>
    <row r="96" spans="1:13" ht="12.75">
      <c r="A96" s="57" t="str">
        <f>'Methods&amp;Limits'!A47</f>
        <v>-- Iso-butyl alcohol</v>
      </c>
      <c r="B96" s="30" t="str">
        <f>'Methods&amp;Limits'!B47</f>
        <v>% (v/v)</v>
      </c>
      <c r="C96" s="82" t="str">
        <f>'Methods&amp;Limits'!E47</f>
        <v>EN 13132</v>
      </c>
      <c r="D96" s="36">
        <f>'Methods&amp;Limits'!F47</f>
        <v>2000</v>
      </c>
      <c r="E96" s="34">
        <f>'Methods&amp;Limits'!G47</f>
        <v>0.8</v>
      </c>
      <c r="F96" s="34"/>
      <c r="G96" s="85">
        <f>'Methods&amp;Limits'!I47</f>
        <v>10.472</v>
      </c>
      <c r="H96" s="64">
        <f t="shared" si="1"/>
      </c>
      <c r="I96" s="92"/>
      <c r="J96" s="92"/>
      <c r="K96" s="93"/>
      <c r="L96" s="321"/>
      <c r="M96" s="94"/>
    </row>
    <row r="97" spans="1:13" ht="12.75">
      <c r="A97" s="57" t="str">
        <f>'Methods&amp;Limits'!A48</f>
        <v>-- Ethers with 5 or more carbon atoms per molecule</v>
      </c>
      <c r="B97" s="30" t="str">
        <f>'Methods&amp;Limits'!B48</f>
        <v>% (v/v)</v>
      </c>
      <c r="C97" s="82" t="str">
        <f>'Methods&amp;Limits'!E48</f>
        <v>EN 13132</v>
      </c>
      <c r="D97" s="36">
        <f>'Methods&amp;Limits'!F48</f>
        <v>2000</v>
      </c>
      <c r="E97" s="63">
        <f>'Methods&amp;Limits'!G48</f>
        <v>1</v>
      </c>
      <c r="F97" s="34"/>
      <c r="G97" s="85">
        <f>'Methods&amp;Limits'!I48</f>
        <v>15.59</v>
      </c>
      <c r="H97" s="64">
        <f t="shared" si="1"/>
      </c>
      <c r="I97" s="92"/>
      <c r="J97" s="92"/>
      <c r="K97" s="93"/>
      <c r="L97" s="321"/>
      <c r="M97" s="94"/>
    </row>
    <row r="98" spans="1:13" ht="12.75">
      <c r="A98" s="57" t="str">
        <f>'Methods&amp;Limits'!A49</f>
        <v>-- other oxygenates</v>
      </c>
      <c r="B98" s="30" t="str">
        <f>'Methods&amp;Limits'!B49</f>
        <v>% (v/v)</v>
      </c>
      <c r="C98" s="82" t="str">
        <f>'Methods&amp;Limits'!E49</f>
        <v>EN 13132</v>
      </c>
      <c r="D98" s="36">
        <f>'Methods&amp;Limits'!F49</f>
        <v>2000</v>
      </c>
      <c r="E98" s="34">
        <f>'Methods&amp;Limits'!G49</f>
        <v>0.8</v>
      </c>
      <c r="F98" s="34"/>
      <c r="G98" s="85">
        <f>'Methods&amp;Limits'!I49</f>
        <v>10.472</v>
      </c>
      <c r="H98" s="64">
        <f t="shared" si="1"/>
      </c>
      <c r="I98" s="92"/>
      <c r="J98" s="92"/>
      <c r="K98" s="93"/>
      <c r="L98" s="321"/>
      <c r="M98" s="94"/>
    </row>
    <row r="99" spans="1:13" ht="12.75">
      <c r="A99" s="54" t="str">
        <f>'Methods&amp;Limits'!A56</f>
        <v>Sulphur content (low sulphur, from 2005)</v>
      </c>
      <c r="B99" s="55" t="str">
        <f>'Methods&amp;Limits'!B56</f>
        <v>mg/kg</v>
      </c>
      <c r="C99" s="34" t="str">
        <f>'Methods&amp;Limits'!E56</f>
        <v>EN ISO 14596</v>
      </c>
      <c r="D99" s="36">
        <f>'Methods&amp;Limits'!F56</f>
        <v>1998</v>
      </c>
      <c r="E99" s="119">
        <f>'Methods&amp;Limits'!G56</f>
        <v>20</v>
      </c>
      <c r="F99" s="34"/>
      <c r="G99" s="85">
        <f>'Methods&amp;Limits'!I56</f>
        <v>61.8</v>
      </c>
      <c r="H99" s="64">
        <f>IF(E$36&gt;G99,"Yes","")</f>
      </c>
      <c r="I99" s="92"/>
      <c r="J99" s="92"/>
      <c r="K99" s="93"/>
      <c r="L99" s="321"/>
      <c r="M99" s="94"/>
    </row>
    <row r="100" spans="1:13" ht="12.75">
      <c r="A100" s="29">
        <f>'Methods&amp;Limits'!A57</f>
        <v>0</v>
      </c>
      <c r="B100" s="58">
        <f>'Methods&amp;Limits'!B57</f>
        <v>0</v>
      </c>
      <c r="C100" s="34" t="str">
        <f>'Methods&amp;Limits'!E57</f>
        <v>EN 24260</v>
      </c>
      <c r="D100" s="36">
        <f>'Methods&amp;Limits'!F57</f>
        <v>1994</v>
      </c>
      <c r="E100" s="119">
        <f>'Methods&amp;Limits'!G57</f>
        <v>6.779661016949153</v>
      </c>
      <c r="F100" s="34"/>
      <c r="G100" s="85">
        <f>'Methods&amp;Limits'!I57</f>
        <v>54</v>
      </c>
      <c r="H100" s="64">
        <f>IF(E$36&gt;G100,"Yes","")</f>
      </c>
      <c r="I100" s="92"/>
      <c r="J100" s="92"/>
      <c r="K100" s="93"/>
      <c r="L100" s="321"/>
      <c r="M100" s="94"/>
    </row>
    <row r="101" spans="1:13" ht="12.75">
      <c r="A101" s="29"/>
      <c r="B101" s="58"/>
      <c r="C101" s="34" t="str">
        <f>'Methods&amp;Limits'!E58</f>
        <v>EN ISO 20846</v>
      </c>
      <c r="D101" s="36">
        <f>'Methods&amp;Limits'!F58</f>
        <v>2004</v>
      </c>
      <c r="E101" s="119">
        <f>'Methods&amp;Limits'!G58</f>
        <v>9.7</v>
      </c>
      <c r="F101" s="34"/>
      <c r="G101" s="85">
        <f>'Methods&amp;Limits'!I58</f>
        <v>55.723</v>
      </c>
      <c r="H101" s="64">
        <f>IF(E$36&gt;G101,"Yes","")</f>
      </c>
      <c r="I101" s="92"/>
      <c r="J101" s="92"/>
      <c r="K101" s="93"/>
      <c r="L101" s="321"/>
      <c r="M101" s="94"/>
    </row>
    <row r="102" spans="1:13" ht="12.75">
      <c r="A102" s="29"/>
      <c r="B102" s="58"/>
      <c r="C102" s="34" t="str">
        <f>'Methods&amp;Limits'!E59</f>
        <v>EN ISO 20847</v>
      </c>
      <c r="D102" s="36">
        <f>'Methods&amp;Limits'!F59</f>
        <v>2004</v>
      </c>
      <c r="E102" s="119">
        <f>'Methods&amp;Limits'!G59</f>
        <v>16.6</v>
      </c>
      <c r="F102" s="34"/>
      <c r="G102" s="85">
        <f>'Methods&amp;Limits'!I59</f>
        <v>59.794</v>
      </c>
      <c r="H102" s="64">
        <f>IF(E$36&gt;G102,"Yes","")</f>
      </c>
      <c r="I102" s="92"/>
      <c r="J102" s="92"/>
      <c r="K102" s="93"/>
      <c r="L102" s="321"/>
      <c r="M102" s="94"/>
    </row>
    <row r="103" spans="1:13" ht="12.75">
      <c r="A103" s="104"/>
      <c r="B103" s="60"/>
      <c r="C103" s="34" t="str">
        <f>'Methods&amp;Limits'!E60</f>
        <v>EN ISO 20884</v>
      </c>
      <c r="D103" s="36">
        <f>'Methods&amp;Limits'!F60</f>
        <v>2004</v>
      </c>
      <c r="E103" s="119">
        <f>'Methods&amp;Limits'!G60</f>
        <v>7.9</v>
      </c>
      <c r="F103" s="34"/>
      <c r="G103" s="85">
        <f>'Methods&amp;Limits'!I60</f>
        <v>54.661</v>
      </c>
      <c r="H103" s="64">
        <f>IF(E$36&gt;G103,"Yes","")</f>
      </c>
      <c r="I103" s="92"/>
      <c r="J103" s="92"/>
      <c r="K103" s="93"/>
      <c r="L103" s="321"/>
      <c r="M103" s="94"/>
    </row>
    <row r="104" spans="1:13" ht="12.75">
      <c r="A104" s="54" t="str">
        <f>'Methods&amp;Limits'!A61</f>
        <v>Sulphur content (sulphur free, from 2005)</v>
      </c>
      <c r="B104" s="55" t="str">
        <f>'Methods&amp;Limits'!B61</f>
        <v>mg/kg</v>
      </c>
      <c r="C104" s="34" t="str">
        <f>'Methods&amp;Limits'!E61</f>
        <v>EN ISO 14596</v>
      </c>
      <c r="D104" s="36">
        <f>'Methods&amp;Limits'!F61</f>
        <v>1998</v>
      </c>
      <c r="E104" s="119">
        <f>'Methods&amp;Limits'!G61</f>
        <v>5</v>
      </c>
      <c r="F104" s="34"/>
      <c r="G104" s="85">
        <f>'Methods&amp;Limits'!I61</f>
        <v>12.95</v>
      </c>
      <c r="H104" s="64">
        <f>IF(E$37&gt;G104,"Yes","")</f>
      </c>
      <c r="I104" s="92"/>
      <c r="J104" s="92"/>
      <c r="K104" s="93"/>
      <c r="L104" s="321"/>
      <c r="M104" s="94"/>
    </row>
    <row r="105" spans="1:13" ht="12.75">
      <c r="A105" s="29">
        <f>'Methods&amp;Limits'!A62</f>
        <v>0</v>
      </c>
      <c r="B105" s="58">
        <f>'Methods&amp;Limits'!B62</f>
        <v>0</v>
      </c>
      <c r="C105" s="34" t="str">
        <f>'Methods&amp;Limits'!E62</f>
        <v>EN 24260</v>
      </c>
      <c r="D105" s="36">
        <f>'Methods&amp;Limits'!F62</f>
        <v>1994</v>
      </c>
      <c r="E105" s="119">
        <f>'Methods&amp;Limits'!G62</f>
        <v>3.3898305084745766</v>
      </c>
      <c r="F105" s="34"/>
      <c r="G105" s="85">
        <f>'Methods&amp;Limits'!I62</f>
        <v>12</v>
      </c>
      <c r="H105" s="64"/>
      <c r="I105" s="92"/>
      <c r="J105" s="92"/>
      <c r="K105" s="93"/>
      <c r="L105" s="321"/>
      <c r="M105" s="94"/>
    </row>
    <row r="106" spans="1:13" ht="12.75">
      <c r="A106" s="29"/>
      <c r="B106" s="58">
        <f>'Methods&amp;Limits'!B63</f>
        <v>0</v>
      </c>
      <c r="C106" s="34" t="str">
        <f>'Methods&amp;Limits'!E63</f>
        <v>EN ISO 20846</v>
      </c>
      <c r="D106" s="36">
        <f>'Methods&amp;Limits'!F63</f>
        <v>2004</v>
      </c>
      <c r="E106" s="119">
        <f>'Methods&amp;Limits'!G63</f>
        <v>2.7</v>
      </c>
      <c r="F106" s="34"/>
      <c r="G106" s="85">
        <f>'Methods&amp;Limits'!I63</f>
        <v>11.593</v>
      </c>
      <c r="H106" s="64"/>
      <c r="I106" s="92"/>
      <c r="J106" s="92"/>
      <c r="K106" s="93"/>
      <c r="L106" s="321"/>
      <c r="M106" s="94"/>
    </row>
    <row r="107" spans="1:13" ht="12.75">
      <c r="A107" s="104"/>
      <c r="B107" s="60">
        <f>'Methods&amp;Limits'!B64</f>
        <v>0</v>
      </c>
      <c r="C107" s="34" t="str">
        <f>'Methods&amp;Limits'!E64</f>
        <v>EN ISO 20884</v>
      </c>
      <c r="D107" s="36">
        <f>'Methods&amp;Limits'!F64</f>
        <v>2004</v>
      </c>
      <c r="E107" s="119">
        <f>'Methods&amp;Limits'!G64</f>
        <v>3.1</v>
      </c>
      <c r="F107" s="34"/>
      <c r="G107" s="85">
        <f>'Methods&amp;Limits'!I64</f>
        <v>11.829</v>
      </c>
      <c r="H107" s="64" t="str">
        <f>IF(E$37&gt;G107,"Yes","")</f>
        <v>Yes</v>
      </c>
      <c r="I107" s="87">
        <v>1</v>
      </c>
      <c r="J107" s="87">
        <v>12.6</v>
      </c>
      <c r="K107" s="93" t="s">
        <v>115</v>
      </c>
      <c r="L107" s="321"/>
      <c r="M107" s="94"/>
    </row>
    <row r="108" spans="1:13" ht="12.75">
      <c r="A108" s="54" t="str">
        <f>'Methods&amp;Limits'!A65</f>
        <v>Lead content</v>
      </c>
      <c r="B108" s="55" t="str">
        <f>'Methods&amp;Limits'!B65</f>
        <v>g/l</v>
      </c>
      <c r="C108" s="34" t="str">
        <f>'Methods&amp;Limits'!E65</f>
        <v>EN 237</v>
      </c>
      <c r="D108" s="36">
        <f>'Methods&amp;Limits'!F65</f>
        <v>1996</v>
      </c>
      <c r="E108" s="34">
        <f>'Methods&amp;Limits'!G65</f>
        <v>0.002</v>
      </c>
      <c r="F108" s="34"/>
      <c r="G108" s="208">
        <f>'Methods&amp;Limits'!I65</f>
        <v>0.00618</v>
      </c>
      <c r="H108" s="64"/>
      <c r="I108" s="92"/>
      <c r="J108" s="92"/>
      <c r="K108" s="93"/>
      <c r="L108" s="321"/>
      <c r="M108" s="94"/>
    </row>
    <row r="109" spans="1:13" ht="12.75">
      <c r="A109" s="104">
        <f>'Methods&amp;Limits'!A66</f>
        <v>0</v>
      </c>
      <c r="B109" s="60">
        <f>'Methods&amp;Limits'!B66</f>
        <v>0</v>
      </c>
      <c r="C109" s="34" t="str">
        <f>'Methods&amp;Limits'!E66</f>
        <v>EN 237</v>
      </c>
      <c r="D109" s="36">
        <f>'Methods&amp;Limits'!F66</f>
        <v>2004</v>
      </c>
      <c r="E109" s="34">
        <f>'Methods&amp;Limits'!G66</f>
        <v>0.00062</v>
      </c>
      <c r="F109" s="34"/>
      <c r="G109" s="208">
        <f>'Methods&amp;Limits'!I66</f>
        <v>0.0053658</v>
      </c>
      <c r="H109" s="64"/>
      <c r="I109" s="92"/>
      <c r="J109" s="92"/>
      <c r="K109" s="93"/>
      <c r="L109" s="321"/>
      <c r="M109" s="94"/>
    </row>
    <row r="110" spans="1:13" ht="41.25" customHeight="1">
      <c r="A110" s="561" t="s">
        <v>405</v>
      </c>
      <c r="B110" s="561"/>
      <c r="C110" s="561"/>
      <c r="D110" s="561"/>
      <c r="E110" s="561"/>
      <c r="F110" s="561"/>
      <c r="G110" s="561"/>
      <c r="H110" s="561"/>
      <c r="I110" s="561"/>
      <c r="J110" s="561"/>
      <c r="K110" s="561"/>
      <c r="L110" s="561"/>
      <c r="M110" s="561"/>
    </row>
  </sheetData>
  <sheetProtection/>
  <mergeCells count="22">
    <mergeCell ref="A110:M110"/>
    <mergeCell ref="C8:E8"/>
    <mergeCell ref="L13:M13"/>
    <mergeCell ref="E47:K47"/>
    <mergeCell ref="C57:H57"/>
    <mergeCell ref="F58:G58"/>
    <mergeCell ref="I57:M57"/>
    <mergeCell ref="B3:E3"/>
    <mergeCell ref="B4:E4"/>
    <mergeCell ref="B6:E6"/>
    <mergeCell ref="B7:E7"/>
    <mergeCell ref="B5:E5"/>
    <mergeCell ref="N25:N26"/>
    <mergeCell ref="N35:N38"/>
    <mergeCell ref="L14:M14"/>
    <mergeCell ref="A53:M53"/>
    <mergeCell ref="A42:D42"/>
    <mergeCell ref="E43:K45"/>
    <mergeCell ref="E49:K49"/>
    <mergeCell ref="E46:K46"/>
    <mergeCell ref="E48:K48"/>
    <mergeCell ref="A52:M52"/>
  </mergeCells>
  <printOptions/>
  <pageMargins left="0.7874015748031497" right="0.7874015748031497" top="0.5118110236220472" bottom="0.4330708661417323" header="0.31496062992125984" footer="0.2755905511811024"/>
  <pageSetup fitToHeight="2" horizontalDpi="600" verticalDpi="600" orientation="landscape" paperSize="9" scale="66" r:id="rId1"/>
  <headerFooter alignWithMargins="0">
    <oddHeader>&amp;L&amp;F&amp;C&amp;A</oddHeader>
    <oddFooter>&amp;L&amp;D&amp;CPage &amp;P of &amp;N</oddFooter>
  </headerFooter>
  <rowBreaks count="1" manualBreakCount="1">
    <brk id="53" max="13" man="1"/>
  </rowBreaks>
  <ignoredErrors>
    <ignoredError sqref="B3:E5 C8 E68:E69"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EV110"/>
  <sheetViews>
    <sheetView zoomScaleSheetLayoutView="75" zoomScalePageLayoutView="0" workbookViewId="0" topLeftCell="A1">
      <pane ySplit="9" topLeftCell="A10" activePane="bottomLeft" state="frozen"/>
      <selection pane="topLeft" activeCell="Q45" sqref="Q45"/>
      <selection pane="bottomLeft" activeCell="J11" sqref="J11"/>
    </sheetView>
  </sheetViews>
  <sheetFormatPr defaultColWidth="11.421875" defaultRowHeight="12.75"/>
  <cols>
    <col min="1" max="1" width="30.57421875" style="1" customWidth="1"/>
    <col min="2" max="2" width="6.7109375" style="1" customWidth="1"/>
    <col min="3" max="3" width="19.140625" style="1" customWidth="1"/>
    <col min="4" max="4" width="9.140625" style="1" bestFit="1" customWidth="1"/>
    <col min="5" max="5" width="19.421875" style="1" bestFit="1" customWidth="1"/>
    <col min="6" max="6" width="10.57421875" style="1" customWidth="1"/>
    <col min="7" max="7" width="9.8515625" style="1" bestFit="1" customWidth="1"/>
    <col min="8" max="8" width="10.7109375" style="1" customWidth="1"/>
    <col min="9" max="9" width="13.7109375" style="1" bestFit="1" customWidth="1"/>
    <col min="10" max="11" width="9.57421875" style="1" customWidth="1"/>
    <col min="12" max="12" width="22.8515625" style="1" bestFit="1" customWidth="1"/>
    <col min="13" max="13" width="13.7109375" style="1" bestFit="1" customWidth="1"/>
    <col min="14" max="16384" width="11.421875" style="1" customWidth="1"/>
  </cols>
  <sheetData>
    <row r="1" ht="18">
      <c r="A1" s="47" t="s">
        <v>439</v>
      </c>
    </row>
    <row r="2" spans="1:11" ht="6" customHeight="1">
      <c r="A2" s="51"/>
      <c r="B2" s="2"/>
      <c r="C2" s="2"/>
      <c r="D2" s="2"/>
      <c r="E2" s="2"/>
      <c r="F2" s="2"/>
      <c r="G2" s="2"/>
      <c r="H2" s="2"/>
      <c r="I2" s="2"/>
      <c r="J2" s="2"/>
      <c r="K2" s="2"/>
    </row>
    <row r="3" spans="1:11" ht="12.75">
      <c r="A3" s="46" t="s">
        <v>133</v>
      </c>
      <c r="B3" s="574" t="str">
        <f>'Contacts&amp;Summary'!B8</f>
        <v>Italy</v>
      </c>
      <c r="C3" s="575"/>
      <c r="D3" s="575"/>
      <c r="E3" s="576"/>
      <c r="J3" s="52"/>
      <c r="K3" s="52"/>
    </row>
    <row r="4" spans="1:11" ht="12.75">
      <c r="A4" s="46" t="s">
        <v>134</v>
      </c>
      <c r="B4" s="574">
        <f>'Contacts&amp;Summary'!B7</f>
        <v>2007</v>
      </c>
      <c r="C4" s="575"/>
      <c r="D4" s="575"/>
      <c r="E4" s="576"/>
      <c r="J4" s="52"/>
      <c r="K4" s="52"/>
    </row>
    <row r="5" spans="1:11" ht="12.75">
      <c r="A5" s="288" t="s">
        <v>462</v>
      </c>
      <c r="B5" s="574" t="s">
        <v>2</v>
      </c>
      <c r="C5" s="580"/>
      <c r="D5" s="580"/>
      <c r="E5" s="581"/>
      <c r="J5" s="52"/>
      <c r="K5" s="52"/>
    </row>
    <row r="6" spans="1:11" ht="12.75">
      <c r="A6" s="46" t="s">
        <v>176</v>
      </c>
      <c r="B6" s="577" t="s">
        <v>23</v>
      </c>
      <c r="C6" s="578"/>
      <c r="D6" s="578"/>
      <c r="E6" s="579"/>
      <c r="J6" s="52"/>
      <c r="K6" s="52"/>
    </row>
    <row r="7" spans="1:11" ht="12.75">
      <c r="A7" s="46" t="s">
        <v>177</v>
      </c>
      <c r="B7" s="574"/>
      <c r="C7" s="575"/>
      <c r="D7" s="575"/>
      <c r="E7" s="576"/>
      <c r="J7" s="53"/>
      <c r="K7" s="53"/>
    </row>
    <row r="8" spans="1:11" ht="12.75">
      <c r="A8" s="46" t="s">
        <v>204</v>
      </c>
      <c r="B8" s="80" t="s">
        <v>24</v>
      </c>
      <c r="C8" s="571" t="str">
        <f>IF(B8="A","1st June to 31st August (arctic)","1st May to 30th September (normal)")</f>
        <v>1st May to 30th September (normal)</v>
      </c>
      <c r="D8" s="572"/>
      <c r="E8" s="573"/>
      <c r="J8" s="53"/>
      <c r="K8" s="53"/>
    </row>
    <row r="9" spans="1:11" s="2" customFormat="1" ht="11.25">
      <c r="A9" s="68" t="s">
        <v>205</v>
      </c>
      <c r="B9" s="71"/>
      <c r="C9" s="289"/>
      <c r="D9" s="289"/>
      <c r="E9" s="289"/>
      <c r="J9" s="53"/>
      <c r="K9" s="53"/>
    </row>
    <row r="10" spans="1:11" ht="6" customHeight="1">
      <c r="A10" s="66"/>
      <c r="B10" s="68"/>
      <c r="C10" s="68"/>
      <c r="D10" s="53"/>
      <c r="E10" s="53"/>
      <c r="J10" s="53"/>
      <c r="K10" s="53"/>
    </row>
    <row r="11" spans="1:11" ht="15.75">
      <c r="A11" s="67" t="s">
        <v>202</v>
      </c>
      <c r="B11" s="68"/>
      <c r="C11" s="68"/>
      <c r="D11" s="53"/>
      <c r="E11" s="53"/>
      <c r="J11" s="53"/>
      <c r="K11" s="53"/>
    </row>
    <row r="12" spans="1:11" ht="6" customHeight="1">
      <c r="A12" s="4"/>
      <c r="B12" s="4"/>
      <c r="C12" s="4"/>
      <c r="D12" s="4"/>
      <c r="E12" s="4"/>
      <c r="F12" s="4"/>
      <c r="G12" s="4"/>
      <c r="H12" s="4"/>
      <c r="I12" s="4"/>
      <c r="J12" s="4"/>
      <c r="K12" s="4"/>
    </row>
    <row r="13" spans="1:14" ht="14.25">
      <c r="A13" s="5" t="s">
        <v>170</v>
      </c>
      <c r="B13" s="5" t="s">
        <v>135</v>
      </c>
      <c r="C13" s="6" t="s">
        <v>136</v>
      </c>
      <c r="D13" s="7"/>
      <c r="E13" s="7"/>
      <c r="F13" s="7"/>
      <c r="G13" s="8"/>
      <c r="H13" s="9" t="s">
        <v>196</v>
      </c>
      <c r="I13" s="10"/>
      <c r="J13" s="10"/>
      <c r="K13" s="3"/>
      <c r="L13" s="585" t="s">
        <v>410</v>
      </c>
      <c r="M13" s="586"/>
      <c r="N13" s="81"/>
    </row>
    <row r="14" spans="1:14" ht="15.75" customHeight="1">
      <c r="A14" s="12"/>
      <c r="B14" s="12"/>
      <c r="C14" s="13"/>
      <c r="D14" s="14"/>
      <c r="E14" s="14"/>
      <c r="F14" s="14"/>
      <c r="G14" s="15"/>
      <c r="H14" s="117" t="s">
        <v>141</v>
      </c>
      <c r="I14" s="17"/>
      <c r="J14" s="116" t="s">
        <v>142</v>
      </c>
      <c r="K14" s="19"/>
      <c r="L14" s="588" t="s">
        <v>411</v>
      </c>
      <c r="M14" s="588"/>
      <c r="N14" s="81"/>
    </row>
    <row r="15" spans="1:14" ht="22.5">
      <c r="A15" s="20"/>
      <c r="B15" s="20"/>
      <c r="C15" s="21" t="s">
        <v>178</v>
      </c>
      <c r="D15" s="22" t="s">
        <v>137</v>
      </c>
      <c r="E15" s="22" t="s">
        <v>138</v>
      </c>
      <c r="F15" s="22" t="s">
        <v>139</v>
      </c>
      <c r="G15" s="21" t="s">
        <v>140</v>
      </c>
      <c r="H15" s="23" t="s">
        <v>137</v>
      </c>
      <c r="I15" s="23" t="s">
        <v>138</v>
      </c>
      <c r="J15" s="23" t="s">
        <v>137</v>
      </c>
      <c r="K15" s="24" t="s">
        <v>138</v>
      </c>
      <c r="L15" s="326" t="s">
        <v>180</v>
      </c>
      <c r="M15" s="327" t="s">
        <v>191</v>
      </c>
      <c r="N15" s="157"/>
    </row>
    <row r="16" spans="1:14" ht="15.75">
      <c r="A16" s="158" t="s">
        <v>144</v>
      </c>
      <c r="B16" s="165" t="s">
        <v>118</v>
      </c>
      <c r="C16" s="392">
        <v>37</v>
      </c>
      <c r="D16" s="394">
        <v>95.3</v>
      </c>
      <c r="E16" s="395">
        <v>100.4</v>
      </c>
      <c r="F16" s="394">
        <v>98.2</v>
      </c>
      <c r="G16" s="392">
        <v>0.8</v>
      </c>
      <c r="H16" s="392">
        <v>95</v>
      </c>
      <c r="I16" s="408"/>
      <c r="J16" s="207" t="s">
        <v>417</v>
      </c>
      <c r="K16" s="167"/>
      <c r="L16" s="177" t="s">
        <v>197</v>
      </c>
      <c r="M16" s="178">
        <v>2005</v>
      </c>
      <c r="N16" s="157"/>
    </row>
    <row r="17" spans="1:14" ht="15.75">
      <c r="A17" s="158" t="s">
        <v>143</v>
      </c>
      <c r="B17" s="165" t="s">
        <v>118</v>
      </c>
      <c r="C17" s="392">
        <v>18</v>
      </c>
      <c r="D17" s="395">
        <v>87.1</v>
      </c>
      <c r="E17" s="395">
        <v>89.2</v>
      </c>
      <c r="F17" s="395">
        <v>88.2</v>
      </c>
      <c r="G17" s="392">
        <v>0.4</v>
      </c>
      <c r="H17" s="392">
        <v>85</v>
      </c>
      <c r="I17" s="392"/>
      <c r="J17" s="207" t="s">
        <v>418</v>
      </c>
      <c r="K17" s="163"/>
      <c r="L17" s="177" t="s">
        <v>198</v>
      </c>
      <c r="M17" s="178">
        <v>2005</v>
      </c>
      <c r="N17" s="157"/>
    </row>
    <row r="18" spans="1:14" ht="15.75">
      <c r="A18" s="179" t="s">
        <v>145</v>
      </c>
      <c r="B18" s="180" t="s">
        <v>119</v>
      </c>
      <c r="C18" s="400"/>
      <c r="D18" s="401"/>
      <c r="E18" s="401"/>
      <c r="F18" s="401"/>
      <c r="G18" s="400"/>
      <c r="H18" s="400"/>
      <c r="I18" s="400"/>
      <c r="J18" s="181"/>
      <c r="K18" s="209" t="s">
        <v>419</v>
      </c>
      <c r="L18" s="182"/>
      <c r="M18" s="182"/>
      <c r="N18" s="157"/>
    </row>
    <row r="19" spans="1:14" ht="15.75">
      <c r="A19" s="183" t="s">
        <v>235</v>
      </c>
      <c r="B19" s="184"/>
      <c r="C19" s="402">
        <v>18</v>
      </c>
      <c r="D19" s="404">
        <v>53.2</v>
      </c>
      <c r="E19" s="404">
        <v>64.7</v>
      </c>
      <c r="F19" s="404">
        <v>58.5</v>
      </c>
      <c r="G19" s="402">
        <v>2.4</v>
      </c>
      <c r="H19" s="402"/>
      <c r="I19" s="409">
        <v>60</v>
      </c>
      <c r="J19" s="185"/>
      <c r="K19" s="186">
        <f>IF(B8="A",70,60)</f>
        <v>60</v>
      </c>
      <c r="L19" s="168" t="s">
        <v>254</v>
      </c>
      <c r="M19" s="169">
        <v>2000</v>
      </c>
      <c r="N19" s="157"/>
    </row>
    <row r="20" spans="1:14" ht="15.75">
      <c r="A20" s="187" t="s">
        <v>146</v>
      </c>
      <c r="B20" s="188"/>
      <c r="C20" s="405"/>
      <c r="D20" s="406"/>
      <c r="E20" s="406"/>
      <c r="F20" s="406"/>
      <c r="G20" s="410"/>
      <c r="H20" s="410"/>
      <c r="I20" s="410"/>
      <c r="J20" s="188"/>
      <c r="K20" s="173"/>
      <c r="L20" s="189"/>
      <c r="M20" s="190"/>
      <c r="N20" s="157"/>
    </row>
    <row r="21" spans="1:14" ht="15.75">
      <c r="A21" s="191" t="s">
        <v>238</v>
      </c>
      <c r="B21" s="172" t="s">
        <v>120</v>
      </c>
      <c r="C21" s="393">
        <v>37</v>
      </c>
      <c r="D21" s="397">
        <v>50.5</v>
      </c>
      <c r="E21" s="398">
        <v>64</v>
      </c>
      <c r="F21" s="397">
        <v>56.8</v>
      </c>
      <c r="G21" s="393">
        <v>2.9</v>
      </c>
      <c r="H21" s="399">
        <v>46</v>
      </c>
      <c r="I21" s="393"/>
      <c r="J21" s="192">
        <v>46</v>
      </c>
      <c r="K21" s="193"/>
      <c r="L21" s="189" t="s">
        <v>475</v>
      </c>
      <c r="M21" s="190">
        <v>2000</v>
      </c>
      <c r="N21" s="157"/>
    </row>
    <row r="22" spans="1:14" ht="15.75">
      <c r="A22" s="183" t="s">
        <v>237</v>
      </c>
      <c r="B22" s="185" t="s">
        <v>120</v>
      </c>
      <c r="C22" s="402">
        <v>37</v>
      </c>
      <c r="D22" s="404">
        <v>83.9</v>
      </c>
      <c r="E22" s="404">
        <v>90.1</v>
      </c>
      <c r="F22" s="404">
        <v>86.1</v>
      </c>
      <c r="G22" s="402">
        <v>1.8</v>
      </c>
      <c r="H22" s="409">
        <v>75</v>
      </c>
      <c r="I22" s="402"/>
      <c r="J22" s="194">
        <v>75</v>
      </c>
      <c r="K22" s="195"/>
      <c r="L22" s="196"/>
      <c r="M22" s="196"/>
      <c r="N22" s="157"/>
    </row>
    <row r="23" spans="1:14" ht="15.75">
      <c r="A23" s="187" t="s">
        <v>147</v>
      </c>
      <c r="B23" s="188"/>
      <c r="C23" s="405"/>
      <c r="D23" s="406"/>
      <c r="E23" s="406"/>
      <c r="F23" s="406"/>
      <c r="G23" s="410"/>
      <c r="H23" s="410"/>
      <c r="I23" s="410"/>
      <c r="J23" s="188"/>
      <c r="K23" s="173"/>
      <c r="L23" s="182"/>
      <c r="M23" s="197"/>
      <c r="N23" s="157"/>
    </row>
    <row r="24" spans="1:14" ht="15.75">
      <c r="A24" s="191" t="s">
        <v>239</v>
      </c>
      <c r="B24" s="172" t="s">
        <v>120</v>
      </c>
      <c r="C24" s="393">
        <v>18</v>
      </c>
      <c r="D24" s="397">
        <v>0.6</v>
      </c>
      <c r="E24" s="397">
        <v>9.4</v>
      </c>
      <c r="F24" s="397">
        <v>3.7</v>
      </c>
      <c r="G24" s="399">
        <v>3.4</v>
      </c>
      <c r="H24" s="393"/>
      <c r="I24" s="399">
        <v>18</v>
      </c>
      <c r="J24" s="188"/>
      <c r="K24" s="198" t="s">
        <v>420</v>
      </c>
      <c r="L24" s="189" t="s">
        <v>469</v>
      </c>
      <c r="M24" s="190" t="s">
        <v>472</v>
      </c>
      <c r="N24" s="157"/>
    </row>
    <row r="25" spans="1:14" ht="12.75">
      <c r="A25" s="191" t="s">
        <v>148</v>
      </c>
      <c r="B25" s="172" t="s">
        <v>120</v>
      </c>
      <c r="C25" s="393">
        <v>18</v>
      </c>
      <c r="D25" s="399">
        <v>31.3</v>
      </c>
      <c r="E25" s="393">
        <v>35.9</v>
      </c>
      <c r="F25" s="399">
        <v>34</v>
      </c>
      <c r="G25" s="393">
        <v>1.1</v>
      </c>
      <c r="H25" s="393"/>
      <c r="I25" s="399">
        <v>35</v>
      </c>
      <c r="J25" s="188"/>
      <c r="K25" s="198">
        <v>42</v>
      </c>
      <c r="L25" s="189" t="s">
        <v>469</v>
      </c>
      <c r="M25" s="190" t="s">
        <v>472</v>
      </c>
      <c r="N25" s="587"/>
    </row>
    <row r="26" spans="1:14" ht="12.75">
      <c r="A26" s="183" t="s">
        <v>149</v>
      </c>
      <c r="B26" s="185" t="s">
        <v>120</v>
      </c>
      <c r="C26" s="402">
        <v>18</v>
      </c>
      <c r="D26" s="407">
        <v>0.42</v>
      </c>
      <c r="E26" s="404">
        <v>0.89</v>
      </c>
      <c r="F26" s="404">
        <v>0.69</v>
      </c>
      <c r="G26" s="411">
        <v>0.15</v>
      </c>
      <c r="H26" s="402"/>
      <c r="I26" s="409">
        <v>1</v>
      </c>
      <c r="J26" s="184"/>
      <c r="K26" s="186">
        <v>1</v>
      </c>
      <c r="L26" s="168" t="s">
        <v>470</v>
      </c>
      <c r="M26" s="169" t="s">
        <v>473</v>
      </c>
      <c r="N26" s="587"/>
    </row>
    <row r="27" spans="1:14" ht="22.5">
      <c r="A27" s="158" t="s">
        <v>150</v>
      </c>
      <c r="B27" s="165" t="s">
        <v>121</v>
      </c>
      <c r="C27" s="392">
        <v>18</v>
      </c>
      <c r="D27" s="396">
        <v>2.1</v>
      </c>
      <c r="E27" s="394">
        <v>3</v>
      </c>
      <c r="F27" s="395">
        <v>2.4</v>
      </c>
      <c r="G27" s="392">
        <v>0.2</v>
      </c>
      <c r="H27" s="392"/>
      <c r="I27" s="392">
        <v>2.7</v>
      </c>
      <c r="J27" s="165"/>
      <c r="K27" s="199">
        <v>2.7</v>
      </c>
      <c r="L27" s="189" t="s">
        <v>471</v>
      </c>
      <c r="M27" s="190" t="s">
        <v>416</v>
      </c>
      <c r="N27" s="157"/>
    </row>
    <row r="28" spans="1:14" ht="15.75">
      <c r="A28" s="187" t="s">
        <v>151</v>
      </c>
      <c r="B28" s="188"/>
      <c r="C28" s="405"/>
      <c r="D28" s="406"/>
      <c r="E28" s="406"/>
      <c r="F28" s="406"/>
      <c r="G28" s="410"/>
      <c r="H28" s="410"/>
      <c r="I28" s="410"/>
      <c r="J28" s="188"/>
      <c r="K28" s="173"/>
      <c r="L28" s="200"/>
      <c r="M28" s="201"/>
      <c r="N28" s="157"/>
    </row>
    <row r="29" spans="1:14" ht="15.75">
      <c r="A29" s="191" t="s">
        <v>122</v>
      </c>
      <c r="B29" s="172" t="s">
        <v>120</v>
      </c>
      <c r="C29" s="393">
        <v>16</v>
      </c>
      <c r="D29" s="393"/>
      <c r="E29" s="393"/>
      <c r="F29" s="393"/>
      <c r="G29" s="393"/>
      <c r="H29" s="393"/>
      <c r="I29" s="393">
        <v>3</v>
      </c>
      <c r="J29" s="188"/>
      <c r="K29" s="173">
        <v>3</v>
      </c>
      <c r="L29" s="202"/>
      <c r="M29" s="203"/>
      <c r="N29" s="157"/>
    </row>
    <row r="30" spans="1:14" ht="15.75">
      <c r="A30" s="191" t="s">
        <v>123</v>
      </c>
      <c r="B30" s="172" t="s">
        <v>120</v>
      </c>
      <c r="C30" s="393">
        <v>16</v>
      </c>
      <c r="D30" s="393"/>
      <c r="E30" s="393"/>
      <c r="F30" s="393"/>
      <c r="G30" s="393"/>
      <c r="H30" s="393"/>
      <c r="I30" s="393">
        <v>5</v>
      </c>
      <c r="J30" s="188"/>
      <c r="K30" s="173">
        <v>5</v>
      </c>
      <c r="L30" s="202"/>
      <c r="M30" s="203"/>
      <c r="N30" s="157"/>
    </row>
    <row r="31" spans="1:14" ht="15.75">
      <c r="A31" s="191" t="s">
        <v>152</v>
      </c>
      <c r="B31" s="172" t="s">
        <v>120</v>
      </c>
      <c r="C31" s="393">
        <v>16</v>
      </c>
      <c r="D31" s="393"/>
      <c r="E31" s="393"/>
      <c r="F31" s="393"/>
      <c r="G31" s="393"/>
      <c r="H31" s="393"/>
      <c r="I31" s="393">
        <v>10</v>
      </c>
      <c r="J31" s="188"/>
      <c r="K31" s="173">
        <v>10</v>
      </c>
      <c r="L31" s="189" t="s">
        <v>200</v>
      </c>
      <c r="M31" s="190">
        <v>1997</v>
      </c>
      <c r="N31" s="157"/>
    </row>
    <row r="32" spans="1:14" ht="15.75">
      <c r="A32" s="191" t="s">
        <v>153</v>
      </c>
      <c r="B32" s="172" t="s">
        <v>120</v>
      </c>
      <c r="C32" s="393">
        <v>16</v>
      </c>
      <c r="D32" s="393"/>
      <c r="E32" s="393"/>
      <c r="F32" s="393"/>
      <c r="G32" s="393"/>
      <c r="H32" s="393"/>
      <c r="I32" s="393">
        <v>7</v>
      </c>
      <c r="J32" s="188"/>
      <c r="K32" s="173">
        <v>7</v>
      </c>
      <c r="L32" s="189" t="s">
        <v>415</v>
      </c>
      <c r="M32" s="203"/>
      <c r="N32" s="157"/>
    </row>
    <row r="33" spans="1:14" ht="15.75">
      <c r="A33" s="191" t="s">
        <v>154</v>
      </c>
      <c r="B33" s="172" t="s">
        <v>120</v>
      </c>
      <c r="C33" s="393">
        <v>16</v>
      </c>
      <c r="D33" s="393"/>
      <c r="E33" s="393"/>
      <c r="F33" s="393"/>
      <c r="G33" s="393"/>
      <c r="H33" s="393"/>
      <c r="I33" s="393">
        <v>10</v>
      </c>
      <c r="J33" s="188"/>
      <c r="K33" s="173">
        <v>10</v>
      </c>
      <c r="L33" s="189" t="s">
        <v>458</v>
      </c>
      <c r="M33" s="190">
        <v>2000</v>
      </c>
      <c r="N33" s="157"/>
    </row>
    <row r="34" spans="1:152" s="62" customFormat="1" ht="23.25" customHeight="1">
      <c r="A34" s="204" t="s">
        <v>441</v>
      </c>
      <c r="B34" s="172" t="s">
        <v>120</v>
      </c>
      <c r="C34" s="393">
        <v>16</v>
      </c>
      <c r="D34" s="399">
        <v>11.5</v>
      </c>
      <c r="E34" s="397">
        <v>16.6</v>
      </c>
      <c r="F34" s="397">
        <v>13.4</v>
      </c>
      <c r="G34" s="399">
        <v>1.3</v>
      </c>
      <c r="H34" s="393"/>
      <c r="I34" s="393">
        <v>15</v>
      </c>
      <c r="J34" s="188"/>
      <c r="K34" s="173">
        <v>15</v>
      </c>
      <c r="L34" s="202"/>
      <c r="M34" s="203"/>
      <c r="N34" s="157"/>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row>
    <row r="35" spans="1:14" ht="15">
      <c r="A35" s="183" t="s">
        <v>156</v>
      </c>
      <c r="B35" s="185" t="s">
        <v>120</v>
      </c>
      <c r="C35" s="393">
        <v>16</v>
      </c>
      <c r="D35" s="404"/>
      <c r="E35" s="404"/>
      <c r="F35" s="404"/>
      <c r="G35" s="402"/>
      <c r="H35" s="402"/>
      <c r="I35" s="402">
        <v>10</v>
      </c>
      <c r="J35" s="184"/>
      <c r="K35" s="205">
        <v>10</v>
      </c>
      <c r="L35" s="196"/>
      <c r="M35" s="206"/>
      <c r="N35" s="587"/>
    </row>
    <row r="36" spans="1:14" ht="33.75">
      <c r="A36" s="158" t="s">
        <v>463</v>
      </c>
      <c r="B36" s="159" t="s">
        <v>124</v>
      </c>
      <c r="C36" s="392"/>
      <c r="D36" s="395"/>
      <c r="E36" s="395"/>
      <c r="F36" s="395"/>
      <c r="G36" s="392"/>
      <c r="H36" s="392"/>
      <c r="I36" s="392">
        <v>50</v>
      </c>
      <c r="J36" s="159"/>
      <c r="K36" s="163">
        <v>50</v>
      </c>
      <c r="L36" s="164" t="s">
        <v>480</v>
      </c>
      <c r="M36" s="317" t="s">
        <v>481</v>
      </c>
      <c r="N36" s="587"/>
    </row>
    <row r="37" spans="1:14" ht="22.5">
      <c r="A37" s="316" t="s">
        <v>464</v>
      </c>
      <c r="B37" s="159" t="s">
        <v>124</v>
      </c>
      <c r="C37" s="392">
        <v>37</v>
      </c>
      <c r="D37" s="395">
        <v>0.6</v>
      </c>
      <c r="E37" s="394">
        <v>11</v>
      </c>
      <c r="F37" s="395">
        <v>5.1</v>
      </c>
      <c r="G37" s="392">
        <v>2.7</v>
      </c>
      <c r="H37" s="392"/>
      <c r="I37" s="392">
        <v>10</v>
      </c>
      <c r="J37" s="159"/>
      <c r="K37" s="163">
        <v>10</v>
      </c>
      <c r="L37" s="164" t="s">
        <v>478</v>
      </c>
      <c r="M37" s="317" t="s">
        <v>479</v>
      </c>
      <c r="N37" s="587"/>
    </row>
    <row r="38" spans="1:14" ht="12.75">
      <c r="A38" s="158" t="s">
        <v>158</v>
      </c>
      <c r="B38" s="159" t="s">
        <v>125</v>
      </c>
      <c r="C38" s="392">
        <v>4</v>
      </c>
      <c r="D38" s="395"/>
      <c r="E38" s="395" t="s">
        <v>359</v>
      </c>
      <c r="F38" s="395"/>
      <c r="G38" s="392"/>
      <c r="H38" s="392"/>
      <c r="I38" s="392">
        <v>0.005</v>
      </c>
      <c r="J38" s="159"/>
      <c r="K38" s="286">
        <v>0.005</v>
      </c>
      <c r="L38" s="164" t="s">
        <v>201</v>
      </c>
      <c r="M38" s="164" t="s">
        <v>474</v>
      </c>
      <c r="N38" s="587"/>
    </row>
    <row r="39" spans="1:14" s="98" customFormat="1" ht="6" customHeight="1">
      <c r="A39" s="68"/>
      <c r="L39" s="1"/>
      <c r="M39" s="1"/>
      <c r="N39" s="157"/>
    </row>
    <row r="40" spans="1:11" ht="13.5" customHeight="1">
      <c r="A40" s="350" t="s">
        <v>203</v>
      </c>
      <c r="B40" s="70"/>
      <c r="C40" s="70"/>
      <c r="D40" s="70"/>
      <c r="E40" s="70"/>
      <c r="F40" s="70"/>
      <c r="G40" s="70"/>
      <c r="H40" s="70"/>
      <c r="I40" s="70"/>
      <c r="J40" s="70"/>
      <c r="K40" s="70"/>
    </row>
    <row r="41" spans="1:11" ht="6" customHeight="1">
      <c r="A41" s="31"/>
      <c r="B41" s="31"/>
      <c r="C41" s="31"/>
      <c r="D41" s="31"/>
      <c r="E41" s="31"/>
      <c r="F41" s="31"/>
      <c r="G41" s="31"/>
      <c r="H41" s="31"/>
      <c r="I41" s="31"/>
      <c r="J41" s="31"/>
      <c r="K41" s="31"/>
    </row>
    <row r="42" spans="1:11" ht="12.75">
      <c r="A42" s="582" t="s">
        <v>159</v>
      </c>
      <c r="B42" s="582"/>
      <c r="C42" s="582"/>
      <c r="D42" s="582"/>
      <c r="E42" s="2"/>
      <c r="F42" s="2"/>
      <c r="G42" s="2"/>
      <c r="H42" s="2"/>
      <c r="I42" s="2"/>
      <c r="J42" s="2"/>
      <c r="K42" s="2"/>
    </row>
    <row r="43" spans="1:11" ht="12.75" customHeight="1">
      <c r="A43" s="27" t="s">
        <v>160</v>
      </c>
      <c r="B43" s="337"/>
      <c r="C43" s="27" t="s">
        <v>165</v>
      </c>
      <c r="D43" s="32">
        <v>21</v>
      </c>
      <c r="E43" s="567" t="s">
        <v>399</v>
      </c>
      <c r="F43" s="565"/>
      <c r="G43" s="565"/>
      <c r="H43" s="565"/>
      <c r="I43" s="565"/>
      <c r="J43" s="565"/>
      <c r="K43" s="565"/>
    </row>
    <row r="44" spans="1:11" ht="12.75">
      <c r="A44" s="27" t="s">
        <v>161</v>
      </c>
      <c r="B44" s="337"/>
      <c r="C44" s="27" t="s">
        <v>127</v>
      </c>
      <c r="D44" s="32">
        <v>13</v>
      </c>
      <c r="E44" s="567"/>
      <c r="F44" s="565"/>
      <c r="G44" s="565"/>
      <c r="H44" s="565"/>
      <c r="I44" s="565"/>
      <c r="J44" s="565"/>
      <c r="K44" s="565"/>
    </row>
    <row r="45" spans="1:11" ht="12.75" customHeight="1">
      <c r="A45" s="27" t="s">
        <v>162</v>
      </c>
      <c r="B45" s="337"/>
      <c r="C45" s="27" t="s">
        <v>128</v>
      </c>
      <c r="D45" s="32"/>
      <c r="E45" s="567"/>
      <c r="F45" s="565"/>
      <c r="G45" s="565"/>
      <c r="H45" s="565"/>
      <c r="I45" s="565"/>
      <c r="J45" s="565"/>
      <c r="K45" s="565"/>
    </row>
    <row r="46" spans="1:11" ht="12.75" customHeight="1">
      <c r="A46" s="27" t="s">
        <v>126</v>
      </c>
      <c r="B46" s="337"/>
      <c r="C46" s="27" t="s">
        <v>166</v>
      </c>
      <c r="D46" s="337"/>
      <c r="E46" s="567" t="s">
        <v>400</v>
      </c>
      <c r="F46" s="566"/>
      <c r="G46" s="566"/>
      <c r="H46" s="566"/>
      <c r="I46" s="566"/>
      <c r="J46" s="566"/>
      <c r="K46" s="566"/>
    </row>
    <row r="47" spans="1:11" ht="12.75" customHeight="1">
      <c r="A47" s="27" t="s">
        <v>163</v>
      </c>
      <c r="B47" s="32">
        <v>1</v>
      </c>
      <c r="C47" s="27" t="s">
        <v>129</v>
      </c>
      <c r="D47" s="337"/>
      <c r="E47" s="567" t="s">
        <v>401</v>
      </c>
      <c r="F47" s="566"/>
      <c r="G47" s="566"/>
      <c r="H47" s="566"/>
      <c r="I47" s="566"/>
      <c r="J47" s="566"/>
      <c r="K47" s="566"/>
    </row>
    <row r="48" spans="1:11" ht="13.5" thickBot="1">
      <c r="A48" s="27" t="s">
        <v>164</v>
      </c>
      <c r="B48" s="32">
        <v>2</v>
      </c>
      <c r="C48" s="27" t="s">
        <v>167</v>
      </c>
      <c r="D48" s="338"/>
      <c r="E48" s="567" t="s">
        <v>402</v>
      </c>
      <c r="F48" s="565"/>
      <c r="G48" s="565"/>
      <c r="H48" s="565"/>
      <c r="I48" s="565"/>
      <c r="J48" s="565"/>
      <c r="K48" s="565"/>
    </row>
    <row r="49" spans="3:11" ht="12.75" customHeight="1" thickBot="1">
      <c r="C49" s="210" t="s">
        <v>168</v>
      </c>
      <c r="D49" s="212">
        <f>SUM(B43:B48,D43:D48)</f>
        <v>37</v>
      </c>
      <c r="E49" s="565" t="s">
        <v>403</v>
      </c>
      <c r="F49" s="566"/>
      <c r="G49" s="566"/>
      <c r="H49" s="566"/>
      <c r="I49" s="566"/>
      <c r="J49" s="566"/>
      <c r="K49" s="566"/>
    </row>
    <row r="50" spans="3:11" ht="5.25" customHeight="1">
      <c r="C50" s="2"/>
      <c r="D50" s="2"/>
      <c r="E50" s="2"/>
      <c r="F50" s="2"/>
      <c r="G50" s="2"/>
      <c r="H50" s="2"/>
      <c r="I50" s="2"/>
      <c r="J50" s="2"/>
      <c r="K50" s="2"/>
    </row>
    <row r="51" ht="12.75">
      <c r="A51" s="86" t="s">
        <v>243</v>
      </c>
    </row>
    <row r="52" spans="1:13" ht="78" customHeight="1">
      <c r="A52" s="568" t="s">
        <v>306</v>
      </c>
      <c r="B52" s="569"/>
      <c r="C52" s="569"/>
      <c r="D52" s="569"/>
      <c r="E52" s="569"/>
      <c r="F52" s="569"/>
      <c r="G52" s="569"/>
      <c r="H52" s="569"/>
      <c r="I52" s="569"/>
      <c r="J52" s="569"/>
      <c r="K52" s="569"/>
      <c r="L52" s="569"/>
      <c r="M52" s="570"/>
    </row>
    <row r="53" spans="1:11" ht="6" customHeight="1">
      <c r="A53" s="69"/>
      <c r="B53" s="70"/>
      <c r="C53" s="70"/>
      <c r="D53" s="70"/>
      <c r="E53" s="70"/>
      <c r="F53" s="70"/>
      <c r="G53" s="70"/>
      <c r="H53" s="70"/>
      <c r="I53" s="70"/>
      <c r="J53" s="70"/>
      <c r="K53" s="70"/>
    </row>
    <row r="54" ht="5.25" customHeight="1">
      <c r="A54" s="86"/>
    </row>
    <row r="55" ht="12" customHeight="1">
      <c r="A55" s="354" t="s">
        <v>192</v>
      </c>
    </row>
    <row r="56" ht="6.75" customHeight="1"/>
    <row r="57" spans="1:13" ht="12.75">
      <c r="A57" s="5" t="s">
        <v>170</v>
      </c>
      <c r="B57" s="5" t="s">
        <v>135</v>
      </c>
      <c r="C57" s="429" t="s">
        <v>452</v>
      </c>
      <c r="D57" s="583"/>
      <c r="E57" s="583"/>
      <c r="F57" s="583"/>
      <c r="G57" s="583"/>
      <c r="H57" s="584"/>
      <c r="I57" s="429" t="s">
        <v>188</v>
      </c>
      <c r="J57" s="430"/>
      <c r="K57" s="430"/>
      <c r="L57" s="430"/>
      <c r="M57" s="431"/>
    </row>
    <row r="58" spans="1:13" ht="12.75">
      <c r="A58" s="12"/>
      <c r="B58" s="12"/>
      <c r="C58" s="88" t="s">
        <v>180</v>
      </c>
      <c r="D58" s="88" t="s">
        <v>191</v>
      </c>
      <c r="E58" s="88" t="s">
        <v>181</v>
      </c>
      <c r="F58" s="563" t="s">
        <v>186</v>
      </c>
      <c r="G58" s="564"/>
      <c r="H58" s="88"/>
      <c r="I58" s="89" t="s">
        <v>189</v>
      </c>
      <c r="J58" s="89" t="s">
        <v>190</v>
      </c>
      <c r="K58" s="322" t="s">
        <v>195</v>
      </c>
      <c r="L58" s="323"/>
      <c r="M58" s="77"/>
    </row>
    <row r="59" spans="1:13" ht="12.75">
      <c r="A59" s="12"/>
      <c r="B59" s="12"/>
      <c r="C59" s="88"/>
      <c r="D59" s="88"/>
      <c r="E59" s="88"/>
      <c r="F59" s="35" t="s">
        <v>137</v>
      </c>
      <c r="G59" s="35" t="s">
        <v>138</v>
      </c>
      <c r="H59" s="88" t="s">
        <v>187</v>
      </c>
      <c r="I59" s="89"/>
      <c r="J59" s="89"/>
      <c r="K59" s="91"/>
      <c r="L59" s="323"/>
      <c r="M59" s="77"/>
    </row>
    <row r="60" spans="1:13" ht="12.75">
      <c r="A60" s="54" t="str">
        <f>'Methods&amp;Limits'!A9</f>
        <v>Research Octane Number (RON)</v>
      </c>
      <c r="B60" s="56" t="str">
        <f>'Methods&amp;Limits'!B9</f>
        <v>--</v>
      </c>
      <c r="C60" s="34" t="str">
        <f>'Methods&amp;Limits'!E9</f>
        <v>EN-ISO 5164</v>
      </c>
      <c r="D60" s="36">
        <f>'Methods&amp;Limits'!F9</f>
        <v>2005</v>
      </c>
      <c r="E60" s="34">
        <f>'Methods&amp;Limits'!G9</f>
        <v>0.7</v>
      </c>
      <c r="F60" s="63">
        <f>'Methods&amp;Limits'!H9</f>
        <v>94.587</v>
      </c>
      <c r="G60" s="34"/>
      <c r="H60" s="64">
        <f>IF(D16&lt;F60,"Yes","")</f>
      </c>
      <c r="I60" s="87"/>
      <c r="J60" s="87"/>
      <c r="K60" s="93"/>
      <c r="L60" s="321"/>
      <c r="M60" s="94"/>
    </row>
    <row r="61" spans="1:13" ht="12.75">
      <c r="A61" s="118" t="str">
        <f>'Methods&amp;Limits'!A10</f>
        <v>(RON 91 fuel only)</v>
      </c>
      <c r="B61" s="61" t="str">
        <f>'Methods&amp;Limits'!B10</f>
        <v>--</v>
      </c>
      <c r="C61" s="34" t="str">
        <f>'Methods&amp;Limits'!E10</f>
        <v>EN-ISO 5164</v>
      </c>
      <c r="D61" s="36">
        <f>'Methods&amp;Limits'!F10</f>
        <v>2005</v>
      </c>
      <c r="E61" s="34">
        <f>'Methods&amp;Limits'!G10</f>
        <v>0.7</v>
      </c>
      <c r="F61" s="63">
        <f>'Methods&amp;Limits'!H10</f>
        <v>90.587</v>
      </c>
      <c r="G61" s="34"/>
      <c r="H61" s="64">
        <f>IF(D16&lt;F61,"Yes","")</f>
      </c>
      <c r="I61" s="87"/>
      <c r="J61" s="87"/>
      <c r="K61" s="93"/>
      <c r="L61" s="321"/>
      <c r="M61" s="94"/>
    </row>
    <row r="62" spans="1:13" ht="12.75">
      <c r="A62" s="54" t="str">
        <f>'Methods&amp;Limits'!A11</f>
        <v>Motor Octane Number (MON)</v>
      </c>
      <c r="B62" s="56" t="str">
        <f>'Methods&amp;Limits'!B11</f>
        <v>--</v>
      </c>
      <c r="C62" s="34" t="str">
        <f>'Methods&amp;Limits'!E11</f>
        <v>EN-ISO 5163</v>
      </c>
      <c r="D62" s="36">
        <f>'Methods&amp;Limits'!F11</f>
        <v>2005</v>
      </c>
      <c r="E62" s="34">
        <f>'Methods&amp;Limits'!G11</f>
        <v>0.9</v>
      </c>
      <c r="F62" s="63">
        <f>'Methods&amp;Limits'!H11</f>
        <v>84.469</v>
      </c>
      <c r="G62" s="34"/>
      <c r="H62" s="64">
        <f>IF(D17&lt;F62,"Yes","")</f>
      </c>
      <c r="I62" s="87"/>
      <c r="J62" s="87"/>
      <c r="K62" s="93"/>
      <c r="L62" s="321"/>
      <c r="M62" s="94"/>
    </row>
    <row r="63" spans="1:13" ht="12.75">
      <c r="A63" s="118" t="str">
        <f>'Methods&amp;Limits'!A12</f>
        <v>(RON 91 fuel only)</v>
      </c>
      <c r="B63" s="61" t="str">
        <f>'Methods&amp;Limits'!B12</f>
        <v>--</v>
      </c>
      <c r="C63" s="34" t="str">
        <f>'Methods&amp;Limits'!E12</f>
        <v>EN-ISO 5163</v>
      </c>
      <c r="D63" s="36">
        <f>'Methods&amp;Limits'!F12</f>
        <v>2005</v>
      </c>
      <c r="E63" s="34">
        <f>'Methods&amp;Limits'!G12</f>
        <v>0.9</v>
      </c>
      <c r="F63" s="63">
        <f>'Methods&amp;Limits'!H12</f>
        <v>80.469</v>
      </c>
      <c r="G63" s="34"/>
      <c r="H63" s="64">
        <f>IF(D17&lt;F63,"Yes","")</f>
      </c>
      <c r="I63" s="87"/>
      <c r="J63" s="87"/>
      <c r="K63" s="93"/>
      <c r="L63" s="321"/>
      <c r="M63" s="94"/>
    </row>
    <row r="64" spans="1:13" ht="12.75">
      <c r="A64" s="54" t="str">
        <f>'Methods&amp;Limits'!A13</f>
        <v>Vapour Pressure, DVPE</v>
      </c>
      <c r="B64" s="55">
        <f>'Methods&amp;Limits'!B13</f>
        <v>0</v>
      </c>
      <c r="C64" s="34">
        <f>'Methods&amp;Limits'!E13</f>
        <v>0</v>
      </c>
      <c r="D64" s="36">
        <f>'Methods&amp;Limits'!F13</f>
        <v>0</v>
      </c>
      <c r="E64" s="34">
        <f>'Methods&amp;Limits'!G13</f>
        <v>0</v>
      </c>
      <c r="F64" s="34"/>
      <c r="G64" s="63"/>
      <c r="H64" s="77">
        <f>IF(D18&lt;F64,"Yes","")</f>
      </c>
      <c r="I64" s="87"/>
      <c r="J64" s="87"/>
      <c r="K64" s="93"/>
      <c r="L64" s="321"/>
      <c r="M64" s="94"/>
    </row>
    <row r="65" spans="1:13" ht="12.75">
      <c r="A65" s="57" t="str">
        <f>'Methods&amp;Limits'!A14</f>
        <v>--summer period (normal)</v>
      </c>
      <c r="B65" s="58" t="str">
        <f>'Methods&amp;Limits'!B14</f>
        <v>kPa</v>
      </c>
      <c r="C65" s="34" t="str">
        <f>'Methods&amp;Limits'!E14</f>
        <v>EN 13016-1</v>
      </c>
      <c r="D65" s="36">
        <f>'Methods&amp;Limits'!F14</f>
        <v>2000</v>
      </c>
      <c r="E65" s="34">
        <f>'Methods&amp;Limits'!G14</f>
        <v>3</v>
      </c>
      <c r="F65" s="34">
        <f>'Methods&amp;Limits'!H14</f>
        <v>0</v>
      </c>
      <c r="G65" s="85">
        <f>'Methods&amp;Limits'!I14</f>
        <v>61.77</v>
      </c>
      <c r="H65" s="64" t="str">
        <f>IF(E19&gt;G65,"Yes","")</f>
        <v>Yes</v>
      </c>
      <c r="I65" s="87">
        <v>1</v>
      </c>
      <c r="J65" s="87">
        <v>64.7</v>
      </c>
      <c r="K65" s="93" t="s">
        <v>115</v>
      </c>
      <c r="L65" s="321"/>
      <c r="M65" s="94"/>
    </row>
    <row r="66" spans="1:13" ht="12.75">
      <c r="A66" s="59" t="str">
        <f>'Methods&amp;Limits'!A15</f>
        <v>--summer period (arctic or severe weather conditions)</v>
      </c>
      <c r="B66" s="60" t="str">
        <f>'Methods&amp;Limits'!B15</f>
        <v>kPa</v>
      </c>
      <c r="C66" s="34" t="str">
        <f>'Methods&amp;Limits'!E15</f>
        <v>EN 13016-1</v>
      </c>
      <c r="D66" s="36">
        <f>'Methods&amp;Limits'!F15</f>
        <v>2000</v>
      </c>
      <c r="E66" s="34">
        <f>'Methods&amp;Limits'!G15</f>
        <v>3.2</v>
      </c>
      <c r="F66" s="34">
        <f>'Methods&amp;Limits'!H15</f>
        <v>0</v>
      </c>
      <c r="G66" s="85">
        <f>'Methods&amp;Limits'!I15</f>
        <v>71.888</v>
      </c>
      <c r="H66" s="64">
        <f>IF(E19&gt;G66,"Yes","")</f>
      </c>
      <c r="I66" s="87"/>
      <c r="J66" s="87"/>
      <c r="K66" s="93"/>
      <c r="L66" s="321"/>
      <c r="M66" s="94"/>
    </row>
    <row r="67" spans="1:13" ht="12.75">
      <c r="A67" s="29" t="str">
        <f>'Methods&amp;Limits'!A16</f>
        <v>Distillation *</v>
      </c>
      <c r="B67" s="58">
        <f>'Methods&amp;Limits'!B16</f>
        <v>0</v>
      </c>
      <c r="C67" s="34">
        <f>'Methods&amp;Limits'!E16</f>
        <v>0</v>
      </c>
      <c r="D67" s="36">
        <f>'Methods&amp;Limits'!F16</f>
        <v>0</v>
      </c>
      <c r="E67" s="34">
        <f>'Methods&amp;Limits'!G16</f>
        <v>0</v>
      </c>
      <c r="F67" s="34"/>
      <c r="G67" s="34"/>
      <c r="H67" s="64">
        <f>IF(D20&lt;F67,"Yes","")</f>
      </c>
      <c r="I67" s="87"/>
      <c r="J67" s="87"/>
      <c r="K67" s="93"/>
      <c r="L67" s="321"/>
      <c r="M67" s="94"/>
    </row>
    <row r="68" spans="1:13" ht="12.75">
      <c r="A68" s="57" t="str">
        <f>'Methods&amp;Limits'!A17</f>
        <v>--evaporated at 100 oC</v>
      </c>
      <c r="B68" s="30" t="str">
        <f>'Methods&amp;Limits'!B17</f>
        <v>% (v/v)</v>
      </c>
      <c r="C68" s="34" t="str">
        <f>'Methods&amp;Limits'!E17</f>
        <v>EN-ISO 3405</v>
      </c>
      <c r="D68" s="36">
        <f>'Methods&amp;Limits'!F17</f>
        <v>2000</v>
      </c>
      <c r="E68" s="297">
        <f>'Methods&amp;Limits'!$G17</f>
        <v>4</v>
      </c>
      <c r="F68" s="63">
        <f>J21-0.361*1.645*$E68</f>
        <v>43.62462</v>
      </c>
      <c r="G68" s="34"/>
      <c r="H68" s="64">
        <f>IF(D21&lt;F68,"Yes","")</f>
      </c>
      <c r="I68" s="87"/>
      <c r="J68" s="87"/>
      <c r="K68" s="93"/>
      <c r="L68" s="321"/>
      <c r="M68" s="94"/>
    </row>
    <row r="69" spans="1:13" ht="12.75">
      <c r="A69" s="59" t="str">
        <f>'Methods&amp;Limits'!A18</f>
        <v>-- evaporated at 150 oC </v>
      </c>
      <c r="B69" s="61" t="str">
        <f>'Methods&amp;Limits'!B18</f>
        <v>% (v/v)</v>
      </c>
      <c r="C69" s="34" t="str">
        <f>'Methods&amp;Limits'!E18</f>
        <v>EN-ISO 3405</v>
      </c>
      <c r="D69" s="36">
        <f>'Methods&amp;Limits'!F18</f>
        <v>2000</v>
      </c>
      <c r="E69" s="297">
        <f>'Methods&amp;Limits'!$G18</f>
        <v>4</v>
      </c>
      <c r="F69" s="63">
        <f>J22-0.361*1.645*$E69</f>
        <v>72.62462</v>
      </c>
      <c r="G69" s="34"/>
      <c r="H69" s="64">
        <f>IF(D22&lt;F69,"Yes","")</f>
      </c>
      <c r="I69" s="87"/>
      <c r="J69" s="87"/>
      <c r="K69" s="93"/>
      <c r="L69" s="321"/>
      <c r="M69" s="94"/>
    </row>
    <row r="70" spans="1:13" ht="12.75">
      <c r="A70" s="29" t="str">
        <f>'Methods&amp;Limits'!A19</f>
        <v>Hydrocarbon analysis</v>
      </c>
      <c r="B70" s="58">
        <f>'Methods&amp;Limits'!B19</f>
        <v>0</v>
      </c>
      <c r="C70" s="34">
        <f>'Methods&amp;Limits'!E19</f>
        <v>0</v>
      </c>
      <c r="D70" s="36">
        <f>'Methods&amp;Limits'!F19</f>
        <v>0</v>
      </c>
      <c r="E70" s="34">
        <f>'Methods&amp;Limits'!G19</f>
        <v>0</v>
      </c>
      <c r="F70" s="34"/>
      <c r="G70" s="34"/>
      <c r="H70" s="64">
        <f>IF(D23&lt;F70,"Yes","")</f>
      </c>
      <c r="I70" s="87"/>
      <c r="J70" s="87"/>
      <c r="K70" s="93"/>
      <c r="L70" s="321"/>
      <c r="M70" s="94"/>
    </row>
    <row r="71" spans="1:13" ht="12.75">
      <c r="A71" s="57" t="str">
        <f>'Methods&amp;Limits'!A20</f>
        <v>-- Olefins</v>
      </c>
      <c r="B71" s="30" t="str">
        <f>'Methods&amp;Limits'!B20</f>
        <v>% (v/v)</v>
      </c>
      <c r="C71" s="34" t="str">
        <f>'Methods&amp;Limits'!E20</f>
        <v>ASTM D1319</v>
      </c>
      <c r="D71" s="36" t="str">
        <f>'Methods&amp;Limits'!F20</f>
        <v>95a</v>
      </c>
      <c r="E71" s="34">
        <f>'Methods&amp;Limits'!G20</f>
        <v>4.63</v>
      </c>
      <c r="F71" s="34"/>
      <c r="G71" s="85">
        <f>'Methods&amp;Limits'!I20</f>
        <v>20.7317</v>
      </c>
      <c r="H71" s="64">
        <f>IF($E$24&gt;G71,"Yes","")</f>
      </c>
      <c r="I71" s="87"/>
      <c r="J71" s="87"/>
      <c r="K71" s="93"/>
      <c r="L71" s="321"/>
      <c r="M71" s="94"/>
    </row>
    <row r="72" spans="1:13" ht="12.75">
      <c r="A72" s="319" t="str">
        <f>'Methods&amp;Limits'!A21</f>
        <v>*without oxygenates</v>
      </c>
      <c r="B72" s="30">
        <f>'Methods&amp;Limits'!B21</f>
        <v>0</v>
      </c>
      <c r="C72" s="34" t="str">
        <f>'Methods&amp;Limits'!E21</f>
        <v>ASTM D1319*</v>
      </c>
      <c r="D72" s="36" t="str">
        <f>'Methods&amp;Limits'!F21</f>
        <v>95a</v>
      </c>
      <c r="E72" s="34">
        <f>'Methods&amp;Limits'!G21</f>
        <v>6.5</v>
      </c>
      <c r="F72" s="34"/>
      <c r="G72" s="85">
        <f>'Methods&amp;Limits'!I21</f>
        <v>21.835</v>
      </c>
      <c r="H72" s="64">
        <f>IF($E$24&gt;G72,"Yes","")</f>
      </c>
      <c r="I72" s="87"/>
      <c r="J72" s="87"/>
      <c r="K72" s="93"/>
      <c r="L72" s="321"/>
      <c r="M72" s="94"/>
    </row>
    <row r="73" spans="1:13" ht="12.75">
      <c r="A73" s="57"/>
      <c r="B73" s="30">
        <f>'Methods&amp;Limits'!B22</f>
        <v>0</v>
      </c>
      <c r="C73" s="34" t="str">
        <f>'Methods&amp;Limits'!E22</f>
        <v>EN 14517</v>
      </c>
      <c r="D73" s="36">
        <f>'Methods&amp;Limits'!F22</f>
        <v>2004</v>
      </c>
      <c r="E73" s="34">
        <f>'Methods&amp;Limits'!G22</f>
        <v>2.6</v>
      </c>
      <c r="F73" s="34"/>
      <c r="G73" s="85">
        <f>'Methods&amp;Limits'!I22</f>
        <v>19.534</v>
      </c>
      <c r="H73" s="64">
        <f>IF($E$24&gt;G73,"Yes","")</f>
      </c>
      <c r="I73" s="87"/>
      <c r="J73" s="87"/>
      <c r="K73" s="93"/>
      <c r="L73" s="321"/>
      <c r="M73" s="94"/>
    </row>
    <row r="74" spans="1:13" ht="12.75">
      <c r="A74" s="57" t="str">
        <f>'Methods&amp;Limits'!A23</f>
        <v>-- Olefins (RON 91 fuel only)</v>
      </c>
      <c r="B74" s="30" t="str">
        <f>'Methods&amp;Limits'!B23</f>
        <v>% (v/v)</v>
      </c>
      <c r="C74" s="34" t="str">
        <f>'Methods&amp;Limits'!E23</f>
        <v>ASTM D1319</v>
      </c>
      <c r="D74" s="36" t="str">
        <f>'Methods&amp;Limits'!F23</f>
        <v>95a</v>
      </c>
      <c r="E74" s="34">
        <f>'Methods&amp;Limits'!G23</f>
        <v>5.1</v>
      </c>
      <c r="F74" s="34"/>
      <c r="G74" s="85">
        <f>'Methods&amp;Limits'!I23</f>
        <v>24.009</v>
      </c>
      <c r="H74" s="64">
        <f>IF($E$24&gt;G74,"Yes","")</f>
      </c>
      <c r="I74" s="87"/>
      <c r="J74" s="87"/>
      <c r="K74" s="93"/>
      <c r="L74" s="321"/>
      <c r="M74" s="94"/>
    </row>
    <row r="75" spans="1:13" ht="12.75">
      <c r="A75" s="57"/>
      <c r="B75" s="30">
        <f>'Methods&amp;Limits'!B24</f>
        <v>0</v>
      </c>
      <c r="C75" s="34" t="str">
        <f>'Methods&amp;Limits'!E24</f>
        <v>EN 14517</v>
      </c>
      <c r="D75" s="36">
        <f>'Methods&amp;Limits'!F24</f>
        <v>2004</v>
      </c>
      <c r="E75" s="34">
        <f>'Methods&amp;Limits'!G24</f>
        <v>3</v>
      </c>
      <c r="F75" s="34"/>
      <c r="G75" s="85">
        <f>'Methods&amp;Limits'!I24</f>
        <v>22.77</v>
      </c>
      <c r="H75" s="64">
        <f>IF($E$24&gt;G75,"Yes","")</f>
      </c>
      <c r="I75" s="87"/>
      <c r="J75" s="87"/>
      <c r="K75" s="93"/>
      <c r="L75" s="321"/>
      <c r="M75" s="94"/>
    </row>
    <row r="76" spans="1:13" ht="12.75">
      <c r="A76" s="57" t="str">
        <f>'Methods&amp;Limits'!$A$27</f>
        <v>-- Aromatics (from 2005)</v>
      </c>
      <c r="B76" s="30">
        <f>'Methods&amp;Limits'!B27</f>
        <v>0</v>
      </c>
      <c r="C76" s="34" t="str">
        <f>'Methods&amp;Limits'!E27</f>
        <v>ASTM D1319</v>
      </c>
      <c r="D76" s="36" t="str">
        <f>'Methods&amp;Limits'!F27</f>
        <v>95a</v>
      </c>
      <c r="E76" s="34">
        <f>'Methods&amp;Limits'!G27</f>
        <v>3.7</v>
      </c>
      <c r="F76" s="34"/>
      <c r="G76" s="85">
        <f>'Methods&amp;Limits'!I27</f>
        <v>37.183</v>
      </c>
      <c r="H76" s="64">
        <f>IF($E$25&gt;G76,"Yes","")</f>
      </c>
      <c r="I76" s="87"/>
      <c r="J76" s="87"/>
      <c r="K76" s="93"/>
      <c r="L76" s="321"/>
      <c r="M76" s="94"/>
    </row>
    <row r="77" spans="1:13" ht="12.75">
      <c r="A77" s="57"/>
      <c r="B77" s="30"/>
      <c r="C77" s="34" t="str">
        <f>'Methods&amp;Limits'!E28</f>
        <v>EN 14517</v>
      </c>
      <c r="D77" s="36">
        <f>'Methods&amp;Limits'!F28</f>
        <v>2004</v>
      </c>
      <c r="E77" s="34">
        <f>'Methods&amp;Limits'!G28</f>
        <v>1.7</v>
      </c>
      <c r="F77" s="34"/>
      <c r="G77" s="85">
        <f>'Methods&amp;Limits'!I28</f>
        <v>36.003</v>
      </c>
      <c r="H77" s="64">
        <f>IF($E$25&gt;G77,"Yes","")</f>
      </c>
      <c r="I77" s="87"/>
      <c r="J77" s="87"/>
      <c r="K77" s="93"/>
      <c r="L77" s="321"/>
      <c r="M77" s="94"/>
    </row>
    <row r="78" spans="1:13" ht="12.75">
      <c r="A78" s="57" t="str">
        <f>'Methods&amp;Limits'!A29</f>
        <v>-- Benzene</v>
      </c>
      <c r="B78" s="30" t="str">
        <f>'Methods&amp;Limits'!B29</f>
        <v>% (v/v)</v>
      </c>
      <c r="C78" s="34" t="str">
        <f>'Methods&amp;Limits'!E29</f>
        <v>EN 12177</v>
      </c>
      <c r="D78" s="36">
        <f>'Methods&amp;Limits'!F29</f>
        <v>1998</v>
      </c>
      <c r="E78" s="34">
        <f>'Methods&amp;Limits'!G29</f>
        <v>0.1</v>
      </c>
      <c r="F78" s="34"/>
      <c r="G78" s="85">
        <f>'Methods&amp;Limits'!I29</f>
        <v>1.059</v>
      </c>
      <c r="H78" s="64">
        <f>IF($E$26&gt;G78,"Yes","")</f>
      </c>
      <c r="I78" s="87"/>
      <c r="J78" s="87"/>
      <c r="K78" s="93"/>
      <c r="L78" s="321"/>
      <c r="M78" s="94"/>
    </row>
    <row r="79" spans="1:13" ht="12.75">
      <c r="A79" s="57">
        <f>'Methods&amp;Limits'!A30</f>
        <v>0</v>
      </c>
      <c r="B79" s="30">
        <f>'Methods&amp;Limits'!B30</f>
        <v>0</v>
      </c>
      <c r="C79" s="34" t="str">
        <f>'Methods&amp;Limits'!E30</f>
        <v>EN 238</v>
      </c>
      <c r="D79" s="36">
        <f>'Methods&amp;Limits'!F30</f>
        <v>1996</v>
      </c>
      <c r="E79" s="63">
        <f>'Methods&amp;Limits'!G30</f>
        <v>0.17</v>
      </c>
      <c r="F79" s="34"/>
      <c r="G79" s="85">
        <f>'Methods&amp;Limits'!I30</f>
        <v>1.1003</v>
      </c>
      <c r="H79" s="64">
        <f>IF($E$26&gt;G79,"Yes","")</f>
      </c>
      <c r="I79" s="87"/>
      <c r="J79" s="87"/>
      <c r="K79" s="93"/>
      <c r="L79" s="321"/>
      <c r="M79" s="94"/>
    </row>
    <row r="80" spans="1:13" ht="12.75">
      <c r="A80" s="59"/>
      <c r="B80" s="61">
        <f>'Methods&amp;Limits'!B31</f>
        <v>0</v>
      </c>
      <c r="C80" s="34" t="str">
        <f>'Methods&amp;Limits'!E31</f>
        <v>EN 14517</v>
      </c>
      <c r="D80" s="36">
        <f>'Methods&amp;Limits'!F31</f>
        <v>2004</v>
      </c>
      <c r="E80" s="63">
        <f>'Methods&amp;Limits'!G31</f>
        <v>0.05</v>
      </c>
      <c r="F80" s="34"/>
      <c r="G80" s="85">
        <f>'Methods&amp;Limits'!I31</f>
        <v>1.0295</v>
      </c>
      <c r="H80" s="64">
        <f>IF($E$26&gt;G80,"Yes","")</f>
      </c>
      <c r="I80" s="87"/>
      <c r="J80" s="87"/>
      <c r="K80" s="93"/>
      <c r="L80" s="321"/>
      <c r="M80" s="94"/>
    </row>
    <row r="81" spans="1:13" ht="12.75">
      <c r="A81" s="25" t="str">
        <f>'Methods&amp;Limits'!A32</f>
        <v>Oxygen content</v>
      </c>
      <c r="B81" s="26" t="str">
        <f>'Methods&amp;Limits'!B32</f>
        <v>% (m/m)</v>
      </c>
      <c r="C81" s="34" t="str">
        <f>'Methods&amp;Limits'!E32</f>
        <v>EN 1601</v>
      </c>
      <c r="D81" s="36">
        <f>'Methods&amp;Limits'!F32</f>
        <v>1997</v>
      </c>
      <c r="E81" s="34">
        <f>'Methods&amp;Limits'!G32</f>
        <v>0.3</v>
      </c>
      <c r="F81" s="34"/>
      <c r="G81" s="85">
        <f>'Methods&amp;Limits'!I32</f>
        <v>2.8770000000000002</v>
      </c>
      <c r="H81" s="64" t="str">
        <f aca="true" t="shared" si="0" ref="H81:H89">IF(E27&gt;G81,"Yes","")</f>
        <v>Yes</v>
      </c>
      <c r="I81" s="87">
        <v>1</v>
      </c>
      <c r="J81" s="298">
        <v>3</v>
      </c>
      <c r="K81" s="93" t="s">
        <v>44</v>
      </c>
      <c r="L81" s="321"/>
      <c r="M81" s="94"/>
    </row>
    <row r="82" spans="1:13" ht="12.75">
      <c r="A82" s="29" t="str">
        <f>'Methods&amp;Limits'!A33</f>
        <v>Oxygenates</v>
      </c>
      <c r="B82" s="58">
        <f>'Methods&amp;Limits'!B33</f>
        <v>0</v>
      </c>
      <c r="C82" s="34">
        <f>'Methods&amp;Limits'!E33</f>
        <v>0</v>
      </c>
      <c r="D82" s="36">
        <f>'Methods&amp;Limits'!F33</f>
        <v>0</v>
      </c>
      <c r="E82" s="34">
        <f>'Methods&amp;Limits'!G33</f>
        <v>0</v>
      </c>
      <c r="F82" s="34"/>
      <c r="G82" s="63"/>
      <c r="H82" s="64">
        <f t="shared" si="0"/>
      </c>
      <c r="I82" s="87"/>
      <c r="J82" s="87"/>
      <c r="K82" s="93"/>
      <c r="L82" s="321"/>
      <c r="M82" s="94"/>
    </row>
    <row r="83" spans="1:13" ht="12.75">
      <c r="A83" s="57" t="str">
        <f>'Methods&amp;Limits'!A34</f>
        <v>-- Methanol</v>
      </c>
      <c r="B83" s="30" t="str">
        <f>'Methods&amp;Limits'!B34</f>
        <v>% (v/v)</v>
      </c>
      <c r="C83" s="34" t="str">
        <f>'Methods&amp;Limits'!E34</f>
        <v>EN 1601</v>
      </c>
      <c r="D83" s="36">
        <f>'Methods&amp;Limits'!F34</f>
        <v>1997</v>
      </c>
      <c r="E83" s="34">
        <f>'Methods&amp;Limits'!G34</f>
        <v>0.4</v>
      </c>
      <c r="F83" s="34"/>
      <c r="G83" s="85">
        <f>'Methods&amp;Limits'!I34</f>
        <v>3.2359999999999998</v>
      </c>
      <c r="H83" s="64">
        <f t="shared" si="0"/>
      </c>
      <c r="I83" s="87"/>
      <c r="J83" s="87"/>
      <c r="K83" s="93"/>
      <c r="L83" s="321"/>
      <c r="M83" s="94"/>
    </row>
    <row r="84" spans="1:13" ht="12.75">
      <c r="A84" s="57" t="str">
        <f>'Methods&amp;Limits'!A35</f>
        <v>-- Ethanol</v>
      </c>
      <c r="B84" s="30" t="str">
        <f>'Methods&amp;Limits'!B35</f>
        <v>% (v/v)</v>
      </c>
      <c r="C84" s="34" t="str">
        <f>'Methods&amp;Limits'!E35</f>
        <v>EN 1601</v>
      </c>
      <c r="D84" s="36">
        <f>'Methods&amp;Limits'!F35</f>
        <v>1997</v>
      </c>
      <c r="E84" s="34">
        <f>'Methods&amp;Limits'!G35</f>
        <v>0.3</v>
      </c>
      <c r="F84" s="34"/>
      <c r="G84" s="85">
        <f>'Methods&amp;Limits'!I35</f>
        <v>5.177</v>
      </c>
      <c r="H84" s="64">
        <f t="shared" si="0"/>
      </c>
      <c r="I84" s="87"/>
      <c r="J84" s="87"/>
      <c r="K84" s="93"/>
      <c r="L84" s="321"/>
      <c r="M84" s="94"/>
    </row>
    <row r="85" spans="1:13" ht="12.75">
      <c r="A85" s="57" t="str">
        <f>'Methods&amp;Limits'!A36</f>
        <v>-- Iso-propyl alcohol</v>
      </c>
      <c r="B85" s="30" t="str">
        <f>'Methods&amp;Limits'!B36</f>
        <v>% (v/v)</v>
      </c>
      <c r="C85" s="34" t="str">
        <f>'Methods&amp;Limits'!E36</f>
        <v>EN 1601</v>
      </c>
      <c r="D85" s="36">
        <f>'Methods&amp;Limits'!F36</f>
        <v>1997</v>
      </c>
      <c r="E85" s="34">
        <f>'Methods&amp;Limits'!G36</f>
        <v>0.9</v>
      </c>
      <c r="F85" s="34"/>
      <c r="G85" s="85">
        <f>'Methods&amp;Limits'!I36</f>
        <v>10.531</v>
      </c>
      <c r="H85" s="64">
        <f t="shared" si="0"/>
      </c>
      <c r="I85" s="87"/>
      <c r="J85" s="87"/>
      <c r="K85" s="93"/>
      <c r="L85" s="321"/>
      <c r="M85" s="94"/>
    </row>
    <row r="86" spans="1:13" ht="12.75">
      <c r="A86" s="57" t="str">
        <f>'Methods&amp;Limits'!A37</f>
        <v>-- Tert-butyl alcohol</v>
      </c>
      <c r="B86" s="30" t="str">
        <f>'Methods&amp;Limits'!B37</f>
        <v>% (v/v)</v>
      </c>
      <c r="C86" s="34" t="str">
        <f>'Methods&amp;Limits'!E37</f>
        <v>EN 1601</v>
      </c>
      <c r="D86" s="36">
        <f>'Methods&amp;Limits'!F37</f>
        <v>1997</v>
      </c>
      <c r="E86" s="34">
        <f>'Methods&amp;Limits'!G37</f>
        <v>0.6</v>
      </c>
      <c r="F86" s="34"/>
      <c r="G86" s="85">
        <f>'Methods&amp;Limits'!I37</f>
        <v>7.354</v>
      </c>
      <c r="H86" s="64">
        <f t="shared" si="0"/>
      </c>
      <c r="I86" s="87"/>
      <c r="J86" s="87"/>
      <c r="K86" s="93"/>
      <c r="L86" s="321"/>
      <c r="M86" s="94"/>
    </row>
    <row r="87" spans="1:13" ht="12.75">
      <c r="A87" s="57" t="str">
        <f>'Methods&amp;Limits'!A38</f>
        <v>-- Iso-butyl alcohol</v>
      </c>
      <c r="B87" s="30" t="str">
        <f>'Methods&amp;Limits'!B38</f>
        <v>% (v/v)</v>
      </c>
      <c r="C87" s="34" t="str">
        <f>'Methods&amp;Limits'!E38</f>
        <v>EN 1601</v>
      </c>
      <c r="D87" s="36">
        <f>'Methods&amp;Limits'!F38</f>
        <v>1997</v>
      </c>
      <c r="E87" s="34">
        <f>'Methods&amp;Limits'!G38</f>
        <v>0.8</v>
      </c>
      <c r="F87" s="34"/>
      <c r="G87" s="85">
        <f>'Methods&amp;Limits'!I38</f>
        <v>10.472</v>
      </c>
      <c r="H87" s="64">
        <f t="shared" si="0"/>
      </c>
      <c r="I87" s="87"/>
      <c r="J87" s="87"/>
      <c r="K87" s="93"/>
      <c r="L87" s="321"/>
      <c r="M87" s="94"/>
    </row>
    <row r="88" spans="1:13" ht="22.5">
      <c r="A88" s="108" t="str">
        <f>'Methods&amp;Limits'!A39</f>
        <v>-- Ethers with 5 or more carbon atoms per molecule</v>
      </c>
      <c r="B88" s="30" t="str">
        <f>'Methods&amp;Limits'!B39</f>
        <v>% (v/v)</v>
      </c>
      <c r="C88" s="34" t="str">
        <f>'Methods&amp;Limits'!E39</f>
        <v>EN 1601</v>
      </c>
      <c r="D88" s="36">
        <f>'Methods&amp;Limits'!F39</f>
        <v>1997</v>
      </c>
      <c r="E88" s="34">
        <f>'Methods&amp;Limits'!G39</f>
        <v>1</v>
      </c>
      <c r="F88" s="34"/>
      <c r="G88" s="85">
        <f>'Methods&amp;Limits'!I39</f>
        <v>15.59</v>
      </c>
      <c r="H88" s="64" t="str">
        <f t="shared" si="0"/>
        <v>Yes</v>
      </c>
      <c r="I88" s="87">
        <v>1</v>
      </c>
      <c r="J88" s="87">
        <v>16.6</v>
      </c>
      <c r="K88" s="93" t="s">
        <v>404</v>
      </c>
      <c r="L88" s="321"/>
      <c r="M88" s="94"/>
    </row>
    <row r="89" spans="1:13" ht="12.75">
      <c r="A89" s="59" t="str">
        <f>'Methods&amp;Limits'!A40</f>
        <v>-- other oxygenates</v>
      </c>
      <c r="B89" s="61" t="str">
        <f>'Methods&amp;Limits'!B40</f>
        <v>% (v/v)</v>
      </c>
      <c r="C89" s="82" t="str">
        <f>'Methods&amp;Limits'!E40</f>
        <v>EN 1601</v>
      </c>
      <c r="D89" s="36">
        <f>'Methods&amp;Limits'!F40</f>
        <v>1997</v>
      </c>
      <c r="E89" s="34">
        <f>'Methods&amp;Limits'!G40</f>
        <v>0.8</v>
      </c>
      <c r="F89" s="34"/>
      <c r="G89" s="85">
        <f>'Methods&amp;Limits'!I40</f>
        <v>10.472</v>
      </c>
      <c r="H89" s="64">
        <f t="shared" si="0"/>
      </c>
      <c r="I89" s="92"/>
      <c r="J89" s="92"/>
      <c r="K89" s="93"/>
      <c r="L89" s="321"/>
      <c r="M89" s="94"/>
    </row>
    <row r="90" spans="1:13" ht="12.75">
      <c r="A90" s="318" t="str">
        <f>'Methods&amp;Limits'!A41</f>
        <v>Oxygen content</v>
      </c>
      <c r="B90" s="26" t="str">
        <f>'Methods&amp;Limits'!B41</f>
        <v>% (m/m)</v>
      </c>
      <c r="C90" s="82" t="str">
        <f>'Methods&amp;Limits'!E41</f>
        <v>EN 13132</v>
      </c>
      <c r="D90" s="36">
        <f>'Methods&amp;Limits'!F41</f>
        <v>2000</v>
      </c>
      <c r="E90" s="34">
        <f>'Methods&amp;Limits'!G41</f>
        <v>0.3</v>
      </c>
      <c r="F90" s="34"/>
      <c r="G90" s="85">
        <f>'Methods&amp;Limits'!I41</f>
        <v>2.8770000000000002</v>
      </c>
      <c r="H90" s="64"/>
      <c r="I90" s="92"/>
      <c r="J90" s="92"/>
      <c r="K90" s="93"/>
      <c r="L90" s="321"/>
      <c r="M90" s="94"/>
    </row>
    <row r="91" spans="1:13" ht="12.75">
      <c r="A91" s="57" t="str">
        <f>'Methods&amp;Limits'!A42</f>
        <v>Oxygenates</v>
      </c>
      <c r="B91" s="30">
        <f>'Methods&amp;Limits'!B42</f>
        <v>0</v>
      </c>
      <c r="C91" s="355">
        <f>'Methods&amp;Limits'!E42</f>
        <v>0</v>
      </c>
      <c r="D91" s="356">
        <f>'Methods&amp;Limits'!F42</f>
        <v>0</v>
      </c>
      <c r="E91" s="34">
        <f>'Methods&amp;Limits'!G42</f>
        <v>0</v>
      </c>
      <c r="F91" s="34"/>
      <c r="G91" s="85">
        <f>'Methods&amp;Limits'!I42</f>
        <v>0</v>
      </c>
      <c r="H91" s="64">
        <f aca="true" t="shared" si="1" ref="H91:H98">IF(E28&gt;G91,"Yes","")</f>
      </c>
      <c r="I91" s="92"/>
      <c r="J91" s="92"/>
      <c r="K91" s="93"/>
      <c r="L91" s="321"/>
      <c r="M91" s="94"/>
    </row>
    <row r="92" spans="1:13" ht="12.75">
      <c r="A92" s="57" t="str">
        <f>'Methods&amp;Limits'!A43</f>
        <v>-- Methanol</v>
      </c>
      <c r="B92" s="30" t="str">
        <f>'Methods&amp;Limits'!B43</f>
        <v>% (v/v)</v>
      </c>
      <c r="C92" s="82" t="str">
        <f>'Methods&amp;Limits'!E43</f>
        <v>EN 13132</v>
      </c>
      <c r="D92" s="36">
        <f>'Methods&amp;Limits'!F43</f>
        <v>2000</v>
      </c>
      <c r="E92" s="34">
        <f>'Methods&amp;Limits'!G43</f>
        <v>0.3</v>
      </c>
      <c r="F92" s="34"/>
      <c r="G92" s="85">
        <f>'Methods&amp;Limits'!I43</f>
        <v>3.177</v>
      </c>
      <c r="H92" s="64">
        <f t="shared" si="1"/>
      </c>
      <c r="I92" s="92"/>
      <c r="J92" s="92"/>
      <c r="K92" s="93"/>
      <c r="L92" s="321"/>
      <c r="M92" s="94"/>
    </row>
    <row r="93" spans="1:13" ht="12.75">
      <c r="A93" s="57" t="str">
        <f>'Methods&amp;Limits'!A44</f>
        <v>-- Ethanol</v>
      </c>
      <c r="B93" s="30" t="str">
        <f>'Methods&amp;Limits'!B44</f>
        <v>% (v/v)</v>
      </c>
      <c r="C93" s="82" t="str">
        <f>'Methods&amp;Limits'!E44</f>
        <v>EN 13132</v>
      </c>
      <c r="D93" s="36">
        <f>'Methods&amp;Limits'!F44</f>
        <v>2000</v>
      </c>
      <c r="E93" s="34">
        <f>'Methods&amp;Limits'!G44</f>
        <v>0.4</v>
      </c>
      <c r="F93" s="34"/>
      <c r="G93" s="85">
        <f>'Methods&amp;Limits'!I44</f>
        <v>5.236</v>
      </c>
      <c r="H93" s="64">
        <f t="shared" si="1"/>
      </c>
      <c r="I93" s="92"/>
      <c r="J93" s="92"/>
      <c r="K93" s="93"/>
      <c r="L93" s="321"/>
      <c r="M93" s="94"/>
    </row>
    <row r="94" spans="1:13" ht="12.75">
      <c r="A94" s="57" t="str">
        <f>'Methods&amp;Limits'!A45</f>
        <v>-- Iso-propyl alcohol</v>
      </c>
      <c r="B94" s="30" t="str">
        <f>'Methods&amp;Limits'!B45</f>
        <v>% (v/v)</v>
      </c>
      <c r="C94" s="82" t="str">
        <f>'Methods&amp;Limits'!E45</f>
        <v>EN 13132</v>
      </c>
      <c r="D94" s="36">
        <f>'Methods&amp;Limits'!F45</f>
        <v>2000</v>
      </c>
      <c r="E94" s="34">
        <f>'Methods&amp;Limits'!G45</f>
        <v>0.8</v>
      </c>
      <c r="F94" s="34"/>
      <c r="G94" s="85">
        <f>'Methods&amp;Limits'!I45</f>
        <v>10.472</v>
      </c>
      <c r="H94" s="64">
        <f t="shared" si="1"/>
      </c>
      <c r="I94" s="92"/>
      <c r="J94" s="92"/>
      <c r="K94" s="93"/>
      <c r="L94" s="321"/>
      <c r="M94" s="94"/>
    </row>
    <row r="95" spans="1:13" ht="12.75">
      <c r="A95" s="57" t="str">
        <f>'Methods&amp;Limits'!A46</f>
        <v>-- Tert-butyl alcohol</v>
      </c>
      <c r="B95" s="30" t="str">
        <f>'Methods&amp;Limits'!B46</f>
        <v>% (v/v)</v>
      </c>
      <c r="C95" s="82" t="str">
        <f>'Methods&amp;Limits'!E46</f>
        <v>EN 13132</v>
      </c>
      <c r="D95" s="36">
        <f>'Methods&amp;Limits'!F46</f>
        <v>2000</v>
      </c>
      <c r="E95" s="34">
        <f>'Methods&amp;Limits'!G46</f>
        <v>0.5</v>
      </c>
      <c r="F95" s="34"/>
      <c r="G95" s="85">
        <f>'Methods&amp;Limits'!I46</f>
        <v>7.295</v>
      </c>
      <c r="H95" s="64">
        <f t="shared" si="1"/>
      </c>
      <c r="I95" s="92"/>
      <c r="J95" s="92"/>
      <c r="K95" s="93"/>
      <c r="L95" s="321"/>
      <c r="M95" s="94"/>
    </row>
    <row r="96" spans="1:13" ht="12.75">
      <c r="A96" s="57" t="str">
        <f>'Methods&amp;Limits'!A47</f>
        <v>-- Iso-butyl alcohol</v>
      </c>
      <c r="B96" s="30" t="str">
        <f>'Methods&amp;Limits'!B47</f>
        <v>% (v/v)</v>
      </c>
      <c r="C96" s="82" t="str">
        <f>'Methods&amp;Limits'!E47</f>
        <v>EN 13132</v>
      </c>
      <c r="D96" s="36">
        <f>'Methods&amp;Limits'!F47</f>
        <v>2000</v>
      </c>
      <c r="E96" s="34">
        <f>'Methods&amp;Limits'!G47</f>
        <v>0.8</v>
      </c>
      <c r="F96" s="34"/>
      <c r="G96" s="85">
        <f>'Methods&amp;Limits'!I47</f>
        <v>10.472</v>
      </c>
      <c r="H96" s="64">
        <f t="shared" si="1"/>
      </c>
      <c r="I96" s="92"/>
      <c r="J96" s="92"/>
      <c r="K96" s="93"/>
      <c r="L96" s="321"/>
      <c r="M96" s="94"/>
    </row>
    <row r="97" spans="1:13" ht="12.75">
      <c r="A97" s="57" t="str">
        <f>'Methods&amp;Limits'!A48</f>
        <v>-- Ethers with 5 or more carbon atoms per molecule</v>
      </c>
      <c r="B97" s="30" t="str">
        <f>'Methods&amp;Limits'!B48</f>
        <v>% (v/v)</v>
      </c>
      <c r="C97" s="82" t="str">
        <f>'Methods&amp;Limits'!E48</f>
        <v>EN 13132</v>
      </c>
      <c r="D97" s="36">
        <f>'Methods&amp;Limits'!F48</f>
        <v>2000</v>
      </c>
      <c r="E97" s="63">
        <f>'Methods&amp;Limits'!G48</f>
        <v>1</v>
      </c>
      <c r="F97" s="34"/>
      <c r="G97" s="85">
        <f>'Methods&amp;Limits'!I48</f>
        <v>15.59</v>
      </c>
      <c r="H97" s="64"/>
      <c r="I97" s="92"/>
      <c r="J97" s="92"/>
      <c r="K97" s="93"/>
      <c r="L97" s="321"/>
      <c r="M97" s="94"/>
    </row>
    <row r="98" spans="1:13" ht="12.75">
      <c r="A98" s="57" t="str">
        <f>'Methods&amp;Limits'!A49</f>
        <v>-- other oxygenates</v>
      </c>
      <c r="B98" s="30" t="str">
        <f>'Methods&amp;Limits'!B49</f>
        <v>% (v/v)</v>
      </c>
      <c r="C98" s="82" t="str">
        <f>'Methods&amp;Limits'!E49</f>
        <v>EN 13132</v>
      </c>
      <c r="D98" s="36">
        <f>'Methods&amp;Limits'!F49</f>
        <v>2000</v>
      </c>
      <c r="E98" s="34">
        <f>'Methods&amp;Limits'!G49</f>
        <v>0.8</v>
      </c>
      <c r="F98" s="34"/>
      <c r="G98" s="85">
        <f>'Methods&amp;Limits'!I49</f>
        <v>10.472</v>
      </c>
      <c r="H98" s="64">
        <f t="shared" si="1"/>
      </c>
      <c r="I98" s="92"/>
      <c r="J98" s="92"/>
      <c r="K98" s="93"/>
      <c r="L98" s="321"/>
      <c r="M98" s="94"/>
    </row>
    <row r="99" spans="1:13" ht="12.75">
      <c r="A99" s="54" t="str">
        <f>'Methods&amp;Limits'!A56</f>
        <v>Sulphur content (low sulphur, from 2005)</v>
      </c>
      <c r="B99" s="55" t="str">
        <f>'Methods&amp;Limits'!B56</f>
        <v>mg/kg</v>
      </c>
      <c r="C99" s="34" t="str">
        <f>'Methods&amp;Limits'!E56</f>
        <v>EN ISO 14596</v>
      </c>
      <c r="D99" s="36">
        <f>'Methods&amp;Limits'!F56</f>
        <v>1998</v>
      </c>
      <c r="E99" s="119">
        <f>'Methods&amp;Limits'!G56</f>
        <v>20</v>
      </c>
      <c r="F99" s="34"/>
      <c r="G99" s="85">
        <f>'Methods&amp;Limits'!I56</f>
        <v>61.8</v>
      </c>
      <c r="H99" s="64">
        <f>IF(E$36&gt;G99,"Yes","")</f>
      </c>
      <c r="I99" s="92"/>
      <c r="J99" s="92"/>
      <c r="K99" s="93"/>
      <c r="L99" s="321"/>
      <c r="M99" s="94"/>
    </row>
    <row r="100" spans="1:13" ht="12.75">
      <c r="A100" s="29">
        <f>'Methods&amp;Limits'!A57</f>
        <v>0</v>
      </c>
      <c r="B100" s="58">
        <f>'Methods&amp;Limits'!B57</f>
        <v>0</v>
      </c>
      <c r="C100" s="34" t="str">
        <f>'Methods&amp;Limits'!E57</f>
        <v>EN 24260</v>
      </c>
      <c r="D100" s="36">
        <f>'Methods&amp;Limits'!F57</f>
        <v>1994</v>
      </c>
      <c r="E100" s="119">
        <f>'Methods&amp;Limits'!G57</f>
        <v>6.779661016949153</v>
      </c>
      <c r="F100" s="34"/>
      <c r="G100" s="85">
        <f>'Methods&amp;Limits'!I57</f>
        <v>54</v>
      </c>
      <c r="H100" s="64">
        <f>IF(E$36&gt;G100,"Yes","")</f>
      </c>
      <c r="I100" s="92"/>
      <c r="J100" s="92"/>
      <c r="K100" s="93"/>
      <c r="L100" s="321"/>
      <c r="M100" s="94"/>
    </row>
    <row r="101" spans="1:13" ht="12.75">
      <c r="A101" s="29"/>
      <c r="B101" s="58"/>
      <c r="C101" s="34" t="str">
        <f>'Methods&amp;Limits'!E58</f>
        <v>EN ISO 20846</v>
      </c>
      <c r="D101" s="36">
        <f>'Methods&amp;Limits'!F58</f>
        <v>2004</v>
      </c>
      <c r="E101" s="119">
        <f>'Methods&amp;Limits'!G58</f>
        <v>9.7</v>
      </c>
      <c r="F101" s="34"/>
      <c r="G101" s="85">
        <f>'Methods&amp;Limits'!I58</f>
        <v>55.723</v>
      </c>
      <c r="H101" s="64">
        <f>IF(E$36&gt;G101,"Yes","")</f>
      </c>
      <c r="I101" s="92"/>
      <c r="J101" s="92"/>
      <c r="K101" s="93"/>
      <c r="L101" s="321"/>
      <c r="M101" s="94"/>
    </row>
    <row r="102" spans="1:13" ht="12.75">
      <c r="A102" s="29"/>
      <c r="B102" s="58"/>
      <c r="C102" s="34" t="str">
        <f>'Methods&amp;Limits'!E59</f>
        <v>EN ISO 20847</v>
      </c>
      <c r="D102" s="36">
        <f>'Methods&amp;Limits'!F59</f>
        <v>2004</v>
      </c>
      <c r="E102" s="119">
        <f>'Methods&amp;Limits'!G59</f>
        <v>16.6</v>
      </c>
      <c r="F102" s="34"/>
      <c r="G102" s="85">
        <f>'Methods&amp;Limits'!I59</f>
        <v>59.794</v>
      </c>
      <c r="H102" s="64">
        <f>IF(E$36&gt;G102,"Yes","")</f>
      </c>
      <c r="I102" s="92"/>
      <c r="J102" s="92"/>
      <c r="K102" s="93"/>
      <c r="L102" s="321"/>
      <c r="M102" s="94"/>
    </row>
    <row r="103" spans="1:13" ht="12.75">
      <c r="A103" s="104"/>
      <c r="B103" s="60"/>
      <c r="C103" s="34" t="str">
        <f>'Methods&amp;Limits'!E60</f>
        <v>EN ISO 20884</v>
      </c>
      <c r="D103" s="36">
        <f>'Methods&amp;Limits'!F60</f>
        <v>2004</v>
      </c>
      <c r="E103" s="119">
        <f>'Methods&amp;Limits'!G60</f>
        <v>7.9</v>
      </c>
      <c r="F103" s="34"/>
      <c r="G103" s="85">
        <f>'Methods&amp;Limits'!I60</f>
        <v>54.661</v>
      </c>
      <c r="H103" s="64">
        <f>IF(E$36&gt;G103,"Yes","")</f>
      </c>
      <c r="I103" s="92"/>
      <c r="J103" s="92"/>
      <c r="K103" s="93"/>
      <c r="L103" s="321"/>
      <c r="M103" s="94"/>
    </row>
    <row r="104" spans="1:13" ht="12.75">
      <c r="A104" s="54" t="str">
        <f>'Methods&amp;Limits'!A61</f>
        <v>Sulphur content (sulphur free, from 2005)</v>
      </c>
      <c r="B104" s="55" t="str">
        <f>'Methods&amp;Limits'!B61</f>
        <v>mg/kg</v>
      </c>
      <c r="C104" s="34" t="str">
        <f>'Methods&amp;Limits'!E61</f>
        <v>EN ISO 14596</v>
      </c>
      <c r="D104" s="36">
        <f>'Methods&amp;Limits'!F61</f>
        <v>1998</v>
      </c>
      <c r="E104" s="119">
        <f>'Methods&amp;Limits'!G61</f>
        <v>5</v>
      </c>
      <c r="F104" s="34"/>
      <c r="G104" s="85">
        <f>'Methods&amp;Limits'!I61</f>
        <v>12.95</v>
      </c>
      <c r="H104" s="64">
        <f>IF(E$37&gt;G104,"Yes","")</f>
      </c>
      <c r="I104" s="92"/>
      <c r="J104" s="92"/>
      <c r="K104" s="93"/>
      <c r="L104" s="321"/>
      <c r="M104" s="94"/>
    </row>
    <row r="105" spans="1:13" ht="12.75">
      <c r="A105" s="29">
        <f>'Methods&amp;Limits'!A62</f>
        <v>0</v>
      </c>
      <c r="B105" s="58">
        <f>'Methods&amp;Limits'!B62</f>
        <v>0</v>
      </c>
      <c r="C105" s="34" t="str">
        <f>'Methods&amp;Limits'!E62</f>
        <v>EN 24260</v>
      </c>
      <c r="D105" s="36">
        <f>'Methods&amp;Limits'!F62</f>
        <v>1994</v>
      </c>
      <c r="E105" s="119">
        <f>'Methods&amp;Limits'!G62</f>
        <v>3.3898305084745766</v>
      </c>
      <c r="F105" s="34"/>
      <c r="G105" s="85">
        <f>'Methods&amp;Limits'!I62</f>
        <v>12</v>
      </c>
      <c r="H105" s="64">
        <f>IF(E$37&gt;G105,"Yes","")</f>
      </c>
      <c r="I105" s="92"/>
      <c r="J105" s="92"/>
      <c r="K105" s="93"/>
      <c r="L105" s="321"/>
      <c r="M105" s="94"/>
    </row>
    <row r="106" spans="1:13" ht="12.75">
      <c r="A106" s="29"/>
      <c r="B106" s="58">
        <f>'Methods&amp;Limits'!B63</f>
        <v>0</v>
      </c>
      <c r="C106" s="34" t="str">
        <f>'Methods&amp;Limits'!E63</f>
        <v>EN ISO 20846</v>
      </c>
      <c r="D106" s="36">
        <f>'Methods&amp;Limits'!F63</f>
        <v>2004</v>
      </c>
      <c r="E106" s="119">
        <f>'Methods&amp;Limits'!G63</f>
        <v>2.7</v>
      </c>
      <c r="F106" s="34"/>
      <c r="G106" s="85">
        <f>'Methods&amp;Limits'!I63</f>
        <v>11.593</v>
      </c>
      <c r="H106" s="64">
        <f>IF(E$37&gt;G106,"Yes","")</f>
      </c>
      <c r="I106" s="92"/>
      <c r="J106" s="92"/>
      <c r="K106" s="93"/>
      <c r="L106" s="321"/>
      <c r="M106" s="94"/>
    </row>
    <row r="107" spans="1:13" ht="12.75">
      <c r="A107" s="104"/>
      <c r="B107" s="60">
        <f>'Methods&amp;Limits'!B64</f>
        <v>0</v>
      </c>
      <c r="C107" s="34" t="str">
        <f>'Methods&amp;Limits'!E64</f>
        <v>EN ISO 20884</v>
      </c>
      <c r="D107" s="36">
        <f>'Methods&amp;Limits'!F64</f>
        <v>2004</v>
      </c>
      <c r="E107" s="119">
        <f>'Methods&amp;Limits'!G64</f>
        <v>3.1</v>
      </c>
      <c r="F107" s="34"/>
      <c r="G107" s="85">
        <f>'Methods&amp;Limits'!I64</f>
        <v>11.829</v>
      </c>
      <c r="H107" s="64">
        <f>IF(E$37&gt;G107,"Yes","")</f>
      </c>
      <c r="I107" s="92"/>
      <c r="J107" s="92"/>
      <c r="K107" s="93"/>
      <c r="L107" s="321"/>
      <c r="M107" s="94"/>
    </row>
    <row r="108" spans="1:13" ht="12.75">
      <c r="A108" s="54" t="str">
        <f>'Methods&amp;Limits'!A65</f>
        <v>Lead content</v>
      </c>
      <c r="B108" s="55" t="str">
        <f>'Methods&amp;Limits'!B65</f>
        <v>g/l</v>
      </c>
      <c r="C108" s="34" t="str">
        <f>'Methods&amp;Limits'!E65</f>
        <v>EN 237</v>
      </c>
      <c r="D108" s="36">
        <f>'Methods&amp;Limits'!F65</f>
        <v>1996</v>
      </c>
      <c r="E108" s="34">
        <f>'Methods&amp;Limits'!G65</f>
        <v>0.002</v>
      </c>
      <c r="F108" s="34"/>
      <c r="G108" s="208">
        <f>'Methods&amp;Limits'!I65</f>
        <v>0.00618</v>
      </c>
      <c r="H108" s="64"/>
      <c r="I108" s="92"/>
      <c r="J108" s="92"/>
      <c r="K108" s="93"/>
      <c r="L108" s="321"/>
      <c r="M108" s="94"/>
    </row>
    <row r="109" spans="1:13" ht="12.75">
      <c r="A109" s="104">
        <f>'Methods&amp;Limits'!A66</f>
        <v>0</v>
      </c>
      <c r="B109" s="60">
        <f>'Methods&amp;Limits'!B66</f>
        <v>0</v>
      </c>
      <c r="C109" s="34" t="str">
        <f>'Methods&amp;Limits'!E66</f>
        <v>EN 237</v>
      </c>
      <c r="D109" s="36">
        <f>'Methods&amp;Limits'!F66</f>
        <v>2004</v>
      </c>
      <c r="E109" s="34">
        <f>'Methods&amp;Limits'!G66</f>
        <v>0.00062</v>
      </c>
      <c r="F109" s="34"/>
      <c r="G109" s="208">
        <f>'Methods&amp;Limits'!I66</f>
        <v>0.0053658</v>
      </c>
      <c r="H109" s="64"/>
      <c r="I109" s="92"/>
      <c r="J109" s="92"/>
      <c r="K109" s="93"/>
      <c r="L109" s="321"/>
      <c r="M109" s="94"/>
    </row>
    <row r="110" spans="1:13" ht="43.5" customHeight="1">
      <c r="A110" s="592" t="s">
        <v>405</v>
      </c>
      <c r="B110" s="592"/>
      <c r="C110" s="592"/>
      <c r="D110" s="592"/>
      <c r="E110" s="592"/>
      <c r="F110" s="592"/>
      <c r="G110" s="592"/>
      <c r="H110" s="592"/>
      <c r="I110" s="592"/>
      <c r="J110" s="592"/>
      <c r="K110" s="592"/>
      <c r="L110" s="592"/>
      <c r="M110" s="592"/>
    </row>
    <row r="111" ht="7.5" customHeight="1"/>
  </sheetData>
  <sheetProtection/>
  <mergeCells count="21">
    <mergeCell ref="E49:K49"/>
    <mergeCell ref="E46:K46"/>
    <mergeCell ref="E48:K48"/>
    <mergeCell ref="A52:M52"/>
    <mergeCell ref="I57:M57"/>
    <mergeCell ref="N35:N38"/>
    <mergeCell ref="L14:M14"/>
    <mergeCell ref="C8:E8"/>
    <mergeCell ref="L13:M13"/>
    <mergeCell ref="E47:K47"/>
    <mergeCell ref="A110:M110"/>
    <mergeCell ref="A42:D42"/>
    <mergeCell ref="C57:H57"/>
    <mergeCell ref="E43:K45"/>
    <mergeCell ref="F58:G58"/>
    <mergeCell ref="B3:E3"/>
    <mergeCell ref="B4:E4"/>
    <mergeCell ref="B6:E6"/>
    <mergeCell ref="B7:E7"/>
    <mergeCell ref="B5:E5"/>
    <mergeCell ref="N25:N26"/>
  </mergeCells>
  <printOptions/>
  <pageMargins left="0.7874015748031497" right="0.7874015748031497" top="0.5118110236220472" bottom="0.36" header="0.31496062992125984" footer="0.21"/>
  <pageSetup fitToHeight="2" fitToWidth="1" horizontalDpi="600" verticalDpi="600" orientation="landscape" paperSize="9" scale="67" r:id="rId1"/>
  <headerFooter alignWithMargins="0">
    <oddHeader>&amp;L&amp;F&amp;C&amp;A</oddHeader>
    <oddFooter>&amp;L&amp;D&amp;CPage &amp;P of &amp;N</oddFooter>
  </headerFooter>
  <rowBreaks count="1" manualBreakCount="1">
    <brk id="50" max="12" man="1"/>
  </rowBreaks>
  <ignoredErrors>
    <ignoredError sqref="B3:E8 E68:E69" unlockedFormula="1"/>
    <ignoredError sqref="K18"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A1:Z55"/>
  <sheetViews>
    <sheetView showZeros="0" zoomScaleSheetLayoutView="85" zoomScalePageLayoutView="0" workbookViewId="0" topLeftCell="A1">
      <pane ySplit="8" topLeftCell="A9" activePane="bottomLeft" state="frozen"/>
      <selection pane="topLeft" activeCell="Q45" sqref="Q45"/>
      <selection pane="bottomLeft" activeCell="E6" sqref="E6"/>
    </sheetView>
  </sheetViews>
  <sheetFormatPr defaultColWidth="11.421875" defaultRowHeight="12.75"/>
  <cols>
    <col min="1" max="1" width="31.7109375" style="1" customWidth="1"/>
    <col min="2" max="2" width="6.7109375" style="1" customWidth="1"/>
    <col min="3" max="3" width="14.57421875" style="1" customWidth="1"/>
    <col min="4" max="4" width="9.140625" style="1" bestFit="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1" width="10.28125" style="1" customWidth="1"/>
    <col min="12" max="12" width="22.7109375" style="1" customWidth="1"/>
    <col min="13" max="13" width="13.7109375" style="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8" customFormat="1" ht="18">
      <c r="A1" s="47" t="s">
        <v>440</v>
      </c>
    </row>
    <row r="2" spans="1:11" ht="5.25" customHeight="1">
      <c r="A2" s="2"/>
      <c r="B2" s="2"/>
      <c r="C2" s="2"/>
      <c r="D2" s="2"/>
      <c r="E2" s="2"/>
      <c r="F2" s="2"/>
      <c r="G2" s="2"/>
      <c r="H2" s="2"/>
      <c r="I2" s="2"/>
      <c r="J2" s="2"/>
      <c r="K2" s="2"/>
    </row>
    <row r="3" spans="1:4" ht="12.75">
      <c r="A3" s="49" t="s">
        <v>133</v>
      </c>
      <c r="B3" s="600" t="str">
        <f>'Contacts&amp;Summary'!B8</f>
        <v>Italy</v>
      </c>
      <c r="C3" s="600"/>
      <c r="D3" s="600"/>
    </row>
    <row r="4" spans="1:4" ht="12.75">
      <c r="A4" s="49" t="s">
        <v>169</v>
      </c>
      <c r="B4" s="600">
        <f>'Contacts&amp;Summary'!B7</f>
        <v>2007</v>
      </c>
      <c r="C4" s="600"/>
      <c r="D4" s="600"/>
    </row>
    <row r="5" spans="1:4" ht="12.75">
      <c r="A5" s="287" t="s">
        <v>462</v>
      </c>
      <c r="B5" s="574" t="s">
        <v>3</v>
      </c>
      <c r="C5" s="580"/>
      <c r="D5" s="581"/>
    </row>
    <row r="6" spans="1:4" ht="12.75">
      <c r="A6" s="50" t="s">
        <v>176</v>
      </c>
      <c r="B6" s="600" t="s">
        <v>20</v>
      </c>
      <c r="C6" s="600"/>
      <c r="D6" s="600"/>
    </row>
    <row r="7" spans="1:4" ht="12.75">
      <c r="A7" s="50" t="s">
        <v>177</v>
      </c>
      <c r="B7" s="600"/>
      <c r="C7" s="600"/>
      <c r="D7" s="600"/>
    </row>
    <row r="8" spans="1:11" ht="6" customHeight="1">
      <c r="A8" s="4"/>
      <c r="B8" s="4"/>
      <c r="C8" s="4"/>
      <c r="D8" s="4"/>
      <c r="E8" s="4"/>
      <c r="F8" s="4"/>
      <c r="G8" s="4"/>
      <c r="H8" s="4"/>
      <c r="I8" s="4"/>
      <c r="J8" s="4"/>
      <c r="K8" s="4"/>
    </row>
    <row r="9" spans="1:11" ht="15.75">
      <c r="A9" s="43" t="s">
        <v>194</v>
      </c>
      <c r="B9" s="4"/>
      <c r="C9" s="4"/>
      <c r="D9" s="4"/>
      <c r="E9" s="4"/>
      <c r="F9" s="4"/>
      <c r="G9" s="4"/>
      <c r="H9" s="4"/>
      <c r="I9" s="4"/>
      <c r="J9" s="4"/>
      <c r="K9" s="4"/>
    </row>
    <row r="10" spans="1:11" ht="5.25" customHeight="1">
      <c r="A10" s="4"/>
      <c r="B10" s="4"/>
      <c r="C10" s="4"/>
      <c r="D10" s="4"/>
      <c r="E10" s="4"/>
      <c r="F10" s="4"/>
      <c r="G10" s="4"/>
      <c r="H10" s="4"/>
      <c r="I10" s="4"/>
      <c r="J10" s="4"/>
      <c r="K10" s="4"/>
    </row>
    <row r="11" spans="1:14" ht="14.25">
      <c r="A11" s="5" t="s">
        <v>170</v>
      </c>
      <c r="B11" s="5" t="s">
        <v>135</v>
      </c>
      <c r="C11" s="6" t="s">
        <v>136</v>
      </c>
      <c r="D11" s="7"/>
      <c r="E11" s="7"/>
      <c r="F11" s="7"/>
      <c r="G11" s="8"/>
      <c r="H11" s="9" t="s">
        <v>179</v>
      </c>
      <c r="I11" s="10"/>
      <c r="J11" s="10"/>
      <c r="K11" s="11"/>
      <c r="L11" s="596" t="s">
        <v>410</v>
      </c>
      <c r="M11" s="597"/>
      <c r="N11" s="81"/>
    </row>
    <row r="12" spans="1:14" s="33" customFormat="1" ht="16.5" customHeight="1">
      <c r="A12" s="12"/>
      <c r="B12" s="12"/>
      <c r="C12" s="13"/>
      <c r="D12" s="14"/>
      <c r="E12" s="14"/>
      <c r="F12" s="14"/>
      <c r="G12" s="15"/>
      <c r="H12" s="16" t="s">
        <v>171</v>
      </c>
      <c r="I12" s="17"/>
      <c r="J12" s="18" t="s">
        <v>172</v>
      </c>
      <c r="K12" s="19"/>
      <c r="L12" s="598" t="s">
        <v>411</v>
      </c>
      <c r="M12" s="599"/>
      <c r="N12" s="81"/>
    </row>
    <row r="13" spans="1:14" s="33" customFormat="1" ht="22.5">
      <c r="A13" s="20"/>
      <c r="B13" s="20"/>
      <c r="C13" s="21" t="s">
        <v>178</v>
      </c>
      <c r="D13" s="22" t="s">
        <v>137</v>
      </c>
      <c r="E13" s="22" t="s">
        <v>138</v>
      </c>
      <c r="F13" s="22" t="s">
        <v>139</v>
      </c>
      <c r="G13" s="21" t="s">
        <v>173</v>
      </c>
      <c r="H13" s="23" t="s">
        <v>137</v>
      </c>
      <c r="I13" s="23" t="s">
        <v>138</v>
      </c>
      <c r="J13" s="23" t="s">
        <v>137</v>
      </c>
      <c r="K13" s="24" t="s">
        <v>138</v>
      </c>
      <c r="L13" s="324" t="s">
        <v>180</v>
      </c>
      <c r="M13" s="325" t="s">
        <v>191</v>
      </c>
      <c r="N13" s="157"/>
    </row>
    <row r="14" spans="1:14" ht="20.25" customHeight="1">
      <c r="A14" s="158" t="s">
        <v>132</v>
      </c>
      <c r="B14" s="165" t="s">
        <v>118</v>
      </c>
      <c r="C14" s="392">
        <v>121</v>
      </c>
      <c r="D14" s="395">
        <v>48.7</v>
      </c>
      <c r="E14" s="394">
        <v>59</v>
      </c>
      <c r="F14" s="395">
        <v>52.9</v>
      </c>
      <c r="G14" s="392">
        <v>1.9</v>
      </c>
      <c r="H14" s="396">
        <v>51</v>
      </c>
      <c r="I14" s="392" t="s">
        <v>118</v>
      </c>
      <c r="J14" s="166">
        <v>51</v>
      </c>
      <c r="K14" s="167" t="s">
        <v>118</v>
      </c>
      <c r="L14" s="168" t="s">
        <v>412</v>
      </c>
      <c r="M14" s="169">
        <v>1998</v>
      </c>
      <c r="N14" s="157"/>
    </row>
    <row r="15" spans="1:14" ht="20.25" customHeight="1">
      <c r="A15" s="158" t="s">
        <v>413</v>
      </c>
      <c r="B15" s="159" t="s">
        <v>131</v>
      </c>
      <c r="C15" s="392">
        <v>143</v>
      </c>
      <c r="D15" s="394">
        <v>820</v>
      </c>
      <c r="E15" s="395">
        <v>843.6</v>
      </c>
      <c r="F15" s="395">
        <v>834.6</v>
      </c>
      <c r="G15" s="392">
        <v>4.7</v>
      </c>
      <c r="H15" s="392"/>
      <c r="I15" s="392">
        <v>845</v>
      </c>
      <c r="J15" s="162"/>
      <c r="K15" s="163">
        <v>845</v>
      </c>
      <c r="L15" s="164" t="s">
        <v>476</v>
      </c>
      <c r="M15" s="164" t="s">
        <v>477</v>
      </c>
      <c r="N15" s="587"/>
    </row>
    <row r="16" spans="1:14" ht="20.25" customHeight="1">
      <c r="A16" s="158" t="s">
        <v>175</v>
      </c>
      <c r="B16" s="170" t="s">
        <v>130</v>
      </c>
      <c r="C16" s="392">
        <v>143</v>
      </c>
      <c r="D16" s="395">
        <v>348.5</v>
      </c>
      <c r="E16" s="395">
        <v>367.2</v>
      </c>
      <c r="F16" s="394">
        <v>357.6</v>
      </c>
      <c r="G16" s="392">
        <v>3.5</v>
      </c>
      <c r="H16" s="392"/>
      <c r="I16" s="392">
        <v>360</v>
      </c>
      <c r="J16" s="162"/>
      <c r="K16" s="163">
        <v>360</v>
      </c>
      <c r="L16" s="164" t="s">
        <v>475</v>
      </c>
      <c r="M16" s="164">
        <v>2000</v>
      </c>
      <c r="N16" s="587"/>
    </row>
    <row r="17" spans="1:14" ht="20.25" customHeight="1">
      <c r="A17" s="171" t="s">
        <v>414</v>
      </c>
      <c r="B17" s="172" t="s">
        <v>121</v>
      </c>
      <c r="C17" s="393">
        <v>14</v>
      </c>
      <c r="D17" s="398">
        <v>2.5</v>
      </c>
      <c r="E17" s="397">
        <v>5.4</v>
      </c>
      <c r="F17" s="397">
        <v>4.3</v>
      </c>
      <c r="G17" s="399">
        <v>0.9</v>
      </c>
      <c r="H17" s="393"/>
      <c r="I17" s="393">
        <v>11</v>
      </c>
      <c r="J17" s="162"/>
      <c r="K17" s="173">
        <v>11</v>
      </c>
      <c r="L17" s="164" t="s">
        <v>185</v>
      </c>
      <c r="M17" s="164">
        <v>1995</v>
      </c>
      <c r="N17" s="157"/>
    </row>
    <row r="18" spans="1:14" ht="33.75">
      <c r="A18" s="158" t="s">
        <v>463</v>
      </c>
      <c r="B18" s="159" t="s">
        <v>124</v>
      </c>
      <c r="C18" s="392">
        <v>143</v>
      </c>
      <c r="D18" s="394">
        <v>1</v>
      </c>
      <c r="E18" s="395">
        <v>65.1</v>
      </c>
      <c r="F18" s="395">
        <v>30.9</v>
      </c>
      <c r="G18" s="392">
        <v>12.4</v>
      </c>
      <c r="H18" s="392"/>
      <c r="I18" s="392">
        <v>50</v>
      </c>
      <c r="J18" s="162"/>
      <c r="K18" s="163">
        <v>50</v>
      </c>
      <c r="L18" s="164" t="s">
        <v>480</v>
      </c>
      <c r="M18" s="317" t="s">
        <v>481</v>
      </c>
      <c r="N18" s="157"/>
    </row>
    <row r="19" spans="1:14" ht="22.5">
      <c r="A19" s="316" t="s">
        <v>464</v>
      </c>
      <c r="B19" s="159" t="s">
        <v>124</v>
      </c>
      <c r="C19" s="392"/>
      <c r="D19" s="395"/>
      <c r="E19" s="395"/>
      <c r="F19" s="395"/>
      <c r="G19" s="392"/>
      <c r="H19" s="392"/>
      <c r="I19" s="392"/>
      <c r="J19" s="162"/>
      <c r="K19" s="163">
        <v>10</v>
      </c>
      <c r="L19" s="164" t="s">
        <v>478</v>
      </c>
      <c r="M19" s="317" t="s">
        <v>479</v>
      </c>
      <c r="N19" s="157"/>
    </row>
    <row r="20" spans="1:26" s="65" customFormat="1" ht="6" customHeight="1">
      <c r="A20" s="97"/>
      <c r="B20" s="97"/>
      <c r="C20" s="97"/>
      <c r="D20" s="97"/>
      <c r="E20" s="97"/>
      <c r="F20" s="97"/>
      <c r="G20" s="97"/>
      <c r="H20" s="97"/>
      <c r="I20" s="97"/>
      <c r="J20" s="97"/>
      <c r="K20" s="97"/>
      <c r="L20" s="40"/>
      <c r="M20" s="40"/>
      <c r="N20" s="40"/>
      <c r="O20" s="40"/>
      <c r="P20" s="40"/>
      <c r="Q20" s="39"/>
      <c r="R20" s="41"/>
      <c r="S20" s="41"/>
      <c r="T20" s="41"/>
      <c r="U20" s="40"/>
      <c r="V20" s="40"/>
      <c r="W20" s="39"/>
      <c r="X20" s="38"/>
      <c r="Y20" s="38"/>
      <c r="Z20" s="38"/>
    </row>
    <row r="21" spans="1:11" s="65" customFormat="1" ht="15.75">
      <c r="A21" s="44" t="s">
        <v>193</v>
      </c>
      <c r="B21" s="31"/>
      <c r="C21" s="31"/>
      <c r="D21" s="31"/>
      <c r="E21" s="31"/>
      <c r="F21" s="31"/>
      <c r="G21" s="31"/>
      <c r="H21" s="31"/>
      <c r="I21" s="31"/>
      <c r="J21" s="31"/>
      <c r="K21" s="31"/>
    </row>
    <row r="22" spans="1:11" ht="5.25" customHeight="1">
      <c r="A22" s="2"/>
      <c r="B22" s="2"/>
      <c r="C22" s="2"/>
      <c r="D22" s="2"/>
      <c r="E22" s="2"/>
      <c r="F22" s="2"/>
      <c r="G22" s="2"/>
      <c r="H22" s="2"/>
      <c r="I22" s="2"/>
      <c r="J22" s="2"/>
      <c r="K22" s="2"/>
    </row>
    <row r="23" spans="1:11" ht="12.75">
      <c r="A23" s="601" t="s">
        <v>159</v>
      </c>
      <c r="B23" s="602"/>
      <c r="C23" s="602"/>
      <c r="D23" s="602"/>
      <c r="E23" s="2"/>
      <c r="F23" s="2"/>
      <c r="G23" s="2"/>
      <c r="H23" s="2"/>
      <c r="I23" s="2"/>
      <c r="J23" s="2"/>
      <c r="K23" s="2"/>
    </row>
    <row r="24" spans="1:13" s="174" customFormat="1" ht="12.75">
      <c r="A24" s="159" t="s">
        <v>160</v>
      </c>
      <c r="B24" s="160">
        <v>47</v>
      </c>
      <c r="C24" s="159" t="s">
        <v>165</v>
      </c>
      <c r="D24" s="335"/>
      <c r="E24" s="609" t="s">
        <v>399</v>
      </c>
      <c r="F24" s="610"/>
      <c r="G24" s="610"/>
      <c r="H24" s="610"/>
      <c r="I24" s="610"/>
      <c r="J24" s="610"/>
      <c r="K24" s="610"/>
      <c r="L24" s="610"/>
      <c r="M24" s="610"/>
    </row>
    <row r="25" spans="1:13" s="174" customFormat="1" ht="12.75">
      <c r="A25" s="159" t="s">
        <v>161</v>
      </c>
      <c r="B25" s="160">
        <v>72</v>
      </c>
      <c r="C25" s="159" t="s">
        <v>127</v>
      </c>
      <c r="D25" s="335"/>
      <c r="E25" s="609"/>
      <c r="F25" s="610"/>
      <c r="G25" s="610"/>
      <c r="H25" s="610"/>
      <c r="I25" s="610"/>
      <c r="J25" s="610"/>
      <c r="K25" s="610"/>
      <c r="L25" s="610"/>
      <c r="M25" s="610"/>
    </row>
    <row r="26" spans="1:13" s="174" customFormat="1" ht="12.75">
      <c r="A26" s="159" t="s">
        <v>162</v>
      </c>
      <c r="B26" s="160">
        <v>19</v>
      </c>
      <c r="C26" s="159" t="s">
        <v>128</v>
      </c>
      <c r="D26" s="335"/>
      <c r="E26" s="609" t="s">
        <v>407</v>
      </c>
      <c r="F26" s="610"/>
      <c r="G26" s="610"/>
      <c r="H26" s="610"/>
      <c r="I26" s="610"/>
      <c r="J26" s="610"/>
      <c r="K26" s="610"/>
      <c r="L26" s="610"/>
      <c r="M26" s="610"/>
    </row>
    <row r="27" spans="1:13" s="174" customFormat="1" ht="12.75">
      <c r="A27" s="159" t="s">
        <v>126</v>
      </c>
      <c r="B27" s="335"/>
      <c r="C27" s="159" t="s">
        <v>166</v>
      </c>
      <c r="D27" s="335"/>
      <c r="E27" s="609" t="s">
        <v>408</v>
      </c>
      <c r="F27" s="610"/>
      <c r="G27" s="610"/>
      <c r="H27" s="610"/>
      <c r="I27" s="610"/>
      <c r="J27" s="610"/>
      <c r="K27" s="610"/>
      <c r="L27" s="610"/>
      <c r="M27" s="610"/>
    </row>
    <row r="28" spans="1:13" s="174" customFormat="1" ht="12.75">
      <c r="A28" s="159" t="s">
        <v>163</v>
      </c>
      <c r="B28" s="335"/>
      <c r="C28" s="159" t="s">
        <v>129</v>
      </c>
      <c r="D28" s="335"/>
      <c r="E28" s="609"/>
      <c r="F28" s="610"/>
      <c r="G28" s="610"/>
      <c r="H28" s="610"/>
      <c r="I28" s="610"/>
      <c r="J28" s="610"/>
      <c r="K28" s="610"/>
      <c r="L28" s="610"/>
      <c r="M28" s="610"/>
    </row>
    <row r="29" spans="1:13" s="174" customFormat="1" ht="13.5" thickBot="1">
      <c r="A29" s="159" t="s">
        <v>164</v>
      </c>
      <c r="B29" s="335"/>
      <c r="C29" s="159" t="s">
        <v>167</v>
      </c>
      <c r="D29" s="211">
        <v>5</v>
      </c>
      <c r="E29" s="609" t="s">
        <v>409</v>
      </c>
      <c r="F29" s="610"/>
      <c r="G29" s="610"/>
      <c r="H29" s="610"/>
      <c r="I29" s="610"/>
      <c r="J29" s="610"/>
      <c r="K29" s="610"/>
      <c r="L29" s="610"/>
      <c r="M29" s="610"/>
    </row>
    <row r="30" spans="3:11" ht="13.5" thickBot="1">
      <c r="C30" s="210" t="s">
        <v>168</v>
      </c>
      <c r="D30" s="212">
        <f>SUM(B24:B29,D24:D29)</f>
        <v>143</v>
      </c>
      <c r="E30" s="2"/>
      <c r="F30" s="2"/>
      <c r="G30" s="2"/>
      <c r="H30" s="2"/>
      <c r="I30" s="2"/>
      <c r="J30" s="2"/>
      <c r="K30" s="2"/>
    </row>
    <row r="31" ht="6" customHeight="1"/>
    <row r="32" spans="1:12" ht="12.75">
      <c r="A32" s="95" t="s">
        <v>243</v>
      </c>
      <c r="B32" s="65"/>
      <c r="C32" s="96"/>
      <c r="D32" s="65"/>
      <c r="E32" s="65"/>
      <c r="F32" s="65"/>
      <c r="G32" s="65"/>
      <c r="H32" s="65"/>
      <c r="I32" s="65"/>
      <c r="J32" s="65"/>
      <c r="K32" s="65"/>
      <c r="L32" s="65"/>
    </row>
    <row r="33" spans="1:13" ht="19.5" customHeight="1">
      <c r="A33" s="606" t="s">
        <v>360</v>
      </c>
      <c r="B33" s="607"/>
      <c r="C33" s="607"/>
      <c r="D33" s="607"/>
      <c r="E33" s="607"/>
      <c r="F33" s="607"/>
      <c r="G33" s="607"/>
      <c r="H33" s="607"/>
      <c r="I33" s="607"/>
      <c r="J33" s="607"/>
      <c r="K33" s="607"/>
      <c r="L33" s="607"/>
      <c r="M33" s="608"/>
    </row>
    <row r="34" spans="1:12" ht="6" customHeight="1">
      <c r="A34" s="31"/>
      <c r="B34" s="31"/>
      <c r="C34" s="31"/>
      <c r="D34" s="31"/>
      <c r="E34" s="31"/>
      <c r="F34" s="31"/>
      <c r="G34" s="31"/>
      <c r="H34" s="31"/>
      <c r="I34" s="31"/>
      <c r="J34" s="31"/>
      <c r="K34" s="31"/>
      <c r="L34" s="65"/>
    </row>
    <row r="35" ht="6" customHeight="1">
      <c r="A35" s="86"/>
    </row>
    <row r="36" ht="15.75">
      <c r="A36" s="175" t="s">
        <v>192</v>
      </c>
    </row>
    <row r="37" ht="6" customHeight="1"/>
    <row r="38" spans="1:13" ht="12.75">
      <c r="A38" s="5" t="s">
        <v>170</v>
      </c>
      <c r="B38" s="5" t="s">
        <v>135</v>
      </c>
      <c r="C38" s="429" t="s">
        <v>451</v>
      </c>
      <c r="D38" s="430"/>
      <c r="E38" s="430"/>
      <c r="F38" s="430"/>
      <c r="G38" s="430"/>
      <c r="H38" s="431"/>
      <c r="I38" s="611" t="s">
        <v>188</v>
      </c>
      <c r="J38" s="611"/>
      <c r="K38" s="611"/>
      <c r="L38" s="611"/>
      <c r="M38" s="611"/>
    </row>
    <row r="39" spans="1:13" ht="12.75">
      <c r="A39" s="12"/>
      <c r="B39" s="12"/>
      <c r="C39" s="35" t="s">
        <v>180</v>
      </c>
      <c r="D39" s="35" t="s">
        <v>191</v>
      </c>
      <c r="E39" s="35" t="s">
        <v>181</v>
      </c>
      <c r="F39" s="425" t="s">
        <v>186</v>
      </c>
      <c r="G39" s="426"/>
      <c r="H39" s="35"/>
      <c r="I39" s="35" t="s">
        <v>189</v>
      </c>
      <c r="J39" s="35" t="s">
        <v>190</v>
      </c>
      <c r="K39" s="603" t="s">
        <v>195</v>
      </c>
      <c r="L39" s="604"/>
      <c r="M39" s="605"/>
    </row>
    <row r="40" spans="1:13" ht="12.75">
      <c r="A40" s="20"/>
      <c r="B40" s="20"/>
      <c r="C40" s="35"/>
      <c r="D40" s="35"/>
      <c r="E40" s="35"/>
      <c r="F40" s="35" t="s">
        <v>137</v>
      </c>
      <c r="G40" s="35" t="s">
        <v>138</v>
      </c>
      <c r="H40" s="35" t="s">
        <v>187</v>
      </c>
      <c r="I40" s="35"/>
      <c r="J40" s="35"/>
      <c r="K40" s="425"/>
      <c r="L40" s="615"/>
      <c r="M40" s="426"/>
    </row>
    <row r="41" spans="1:13" ht="12.75">
      <c r="A41" s="25" t="str">
        <f>'Methods&amp;Limits'!A76</f>
        <v>Cetane number</v>
      </c>
      <c r="B41" s="26" t="str">
        <f>'Methods&amp;Limits'!B76</f>
        <v>--</v>
      </c>
      <c r="C41" s="36" t="str">
        <f>'Methods&amp;Limits'!E76</f>
        <v>EN-ISO 5165</v>
      </c>
      <c r="D41" s="36">
        <f>'Methods&amp;Limits'!F76</f>
        <v>1998</v>
      </c>
      <c r="E41" s="36">
        <f>'Methods&amp;Limits'!G76</f>
        <v>4.3</v>
      </c>
      <c r="F41" s="42">
        <f>'Methods&amp;Limits'!H76</f>
        <v>48.463</v>
      </c>
      <c r="G41" s="42"/>
      <c r="H41" s="35">
        <f>IF(D14&lt;F41,"Yes","")</f>
      </c>
      <c r="I41" s="87"/>
      <c r="J41" s="87"/>
      <c r="K41" s="593"/>
      <c r="L41" s="594"/>
      <c r="M41" s="595"/>
    </row>
    <row r="42" spans="1:13" ht="12.75">
      <c r="A42" s="54" t="str">
        <f>'Methods&amp;Limits'!A77</f>
        <v>Density at 15 oC</v>
      </c>
      <c r="B42" s="55" t="str">
        <f>'Methods&amp;Limits'!B77</f>
        <v>kg/m3</v>
      </c>
      <c r="C42" s="36" t="str">
        <f>'Methods&amp;Limits'!E77</f>
        <v>EN-ISO 3675</v>
      </c>
      <c r="D42" s="36">
        <f>'Methods&amp;Limits'!F77</f>
        <v>1998</v>
      </c>
      <c r="E42" s="100">
        <f>'Methods&amp;Limits'!G77</f>
        <v>1.2</v>
      </c>
      <c r="F42" s="42"/>
      <c r="G42" s="42">
        <f>'Methods&amp;Limits'!I77</f>
        <v>845.708</v>
      </c>
      <c r="H42" s="35">
        <f>IF(E15&gt;G42,"Yes","")</f>
      </c>
      <c r="I42" s="87"/>
      <c r="J42" s="87"/>
      <c r="K42" s="593"/>
      <c r="L42" s="594"/>
      <c r="M42" s="595"/>
    </row>
    <row r="43" spans="1:13" ht="12.75">
      <c r="A43" s="104">
        <f>'Methods&amp;Limits'!A78</f>
        <v>0</v>
      </c>
      <c r="B43" s="60">
        <f>'Methods&amp;Limits'!B78</f>
        <v>0</v>
      </c>
      <c r="C43" s="36" t="str">
        <f>'Methods&amp;Limits'!E78</f>
        <v>EN ISO 12185</v>
      </c>
      <c r="D43" s="36">
        <f>'Methods&amp;Limits'!F78</f>
        <v>1996</v>
      </c>
      <c r="E43" s="176">
        <f>'Methods&amp;Limits'!G78</f>
        <v>0.5084745762711094</v>
      </c>
      <c r="F43" s="42"/>
      <c r="G43" s="42">
        <f>'Methods&amp;Limits'!I78</f>
        <v>845.3</v>
      </c>
      <c r="H43" s="35">
        <f>IF(E15&gt;G43,"Yes","")</f>
      </c>
      <c r="I43" s="87"/>
      <c r="J43" s="87"/>
      <c r="K43" s="593"/>
      <c r="L43" s="594"/>
      <c r="M43" s="595"/>
    </row>
    <row r="44" spans="1:13" ht="12.75">
      <c r="A44" s="25" t="str">
        <f>'Methods&amp;Limits'!A79</f>
        <v>Distillation -- 95% Point</v>
      </c>
      <c r="B44" s="27" t="str">
        <f>'Methods&amp;Limits'!B79</f>
        <v>oC</v>
      </c>
      <c r="C44" s="36" t="str">
        <f>'Methods&amp;Limits'!E79</f>
        <v>EN-ISO 3405</v>
      </c>
      <c r="D44" s="36">
        <f>'Methods&amp;Limits'!F79</f>
        <v>2000</v>
      </c>
      <c r="E44" s="298">
        <f>'Methods&amp;Limits'!$G$79</f>
        <v>10</v>
      </c>
      <c r="F44" s="42"/>
      <c r="G44" s="42">
        <f>K16+0.361*1.645*$E44</f>
        <v>365.93845</v>
      </c>
      <c r="H44" s="35" t="str">
        <f>IF(E16&gt;G44,"Yes","")</f>
        <v>Yes</v>
      </c>
      <c r="I44" s="87">
        <v>1</v>
      </c>
      <c r="J44" s="87">
        <v>367.2</v>
      </c>
      <c r="K44" s="612" t="s">
        <v>115</v>
      </c>
      <c r="L44" s="613"/>
      <c r="M44" s="614"/>
    </row>
    <row r="45" spans="1:13" ht="12.75">
      <c r="A45" s="29" t="str">
        <f>'Methods&amp;Limits'!A80</f>
        <v>Polycyclic aromatic hydrocarbons</v>
      </c>
      <c r="B45" s="30" t="str">
        <f>'Methods&amp;Limits'!B80</f>
        <v>% (m/m)</v>
      </c>
      <c r="C45" s="36" t="str">
        <f>'Methods&amp;Limits'!E80</f>
        <v>IP 391</v>
      </c>
      <c r="D45" s="36">
        <f>'Methods&amp;Limits'!F80</f>
        <v>1995</v>
      </c>
      <c r="E45" s="36">
        <f>'Methods&amp;Limits'!G80</f>
        <v>3.8</v>
      </c>
      <c r="F45" s="42"/>
      <c r="G45" s="42">
        <f>'Methods&amp;Limits'!I80</f>
        <v>13.242</v>
      </c>
      <c r="H45" s="35">
        <f>IF(E17&gt;G45,"Yes","")</f>
      </c>
      <c r="I45" s="87"/>
      <c r="J45" s="87"/>
      <c r="K45" s="593"/>
      <c r="L45" s="594"/>
      <c r="M45" s="595"/>
    </row>
    <row r="46" spans="1:13" ht="12.75">
      <c r="A46" s="54" t="str">
        <f>'Methods&amp;Limits'!A86</f>
        <v>Sulphur content (low sulphur, from 2005)</v>
      </c>
      <c r="B46" s="55" t="str">
        <f>'Methods&amp;Limits'!B86</f>
        <v>mg/kg</v>
      </c>
      <c r="C46" s="36" t="str">
        <f>'Methods&amp;Limits'!E86</f>
        <v>EN ISO 14596</v>
      </c>
      <c r="D46" s="36">
        <f>'Methods&amp;Limits'!F86</f>
        <v>1998</v>
      </c>
      <c r="E46" s="42">
        <f>'Methods&amp;Limits'!G86</f>
        <v>20</v>
      </c>
      <c r="F46" s="42"/>
      <c r="G46" s="42">
        <f>'Methods&amp;Limits'!I86</f>
        <v>61.8</v>
      </c>
      <c r="H46" s="35"/>
      <c r="I46" s="87"/>
      <c r="J46" s="87"/>
      <c r="K46" s="593"/>
      <c r="L46" s="594"/>
      <c r="M46" s="595"/>
    </row>
    <row r="47" spans="1:13" ht="12.75">
      <c r="A47" s="29">
        <f>'Methods&amp;Limits'!A87</f>
        <v>0</v>
      </c>
      <c r="B47" s="58">
        <f>'Methods&amp;Limits'!B87</f>
        <v>0</v>
      </c>
      <c r="C47" s="36" t="str">
        <f>'Methods&amp;Limits'!E87</f>
        <v>EN 24260</v>
      </c>
      <c r="D47" s="36">
        <f>'Methods&amp;Limits'!F87</f>
        <v>1994</v>
      </c>
      <c r="E47" s="42">
        <f>'Methods&amp;Limits'!G87</f>
        <v>6.779661016949153</v>
      </c>
      <c r="F47" s="42"/>
      <c r="G47" s="42">
        <f>'Methods&amp;Limits'!I87</f>
        <v>54</v>
      </c>
      <c r="H47" s="35"/>
      <c r="I47" s="87"/>
      <c r="J47" s="87"/>
      <c r="K47" s="593"/>
      <c r="L47" s="594"/>
      <c r="M47" s="595"/>
    </row>
    <row r="48" spans="1:13" ht="12.75">
      <c r="A48" s="29"/>
      <c r="B48" s="58">
        <f>'Methods&amp;Limits'!B88</f>
        <v>0</v>
      </c>
      <c r="C48" s="36" t="str">
        <f>'Methods&amp;Limits'!E88</f>
        <v>EN ISO 20846</v>
      </c>
      <c r="D48" s="36">
        <f>'Methods&amp;Limits'!F88</f>
        <v>2004</v>
      </c>
      <c r="E48" s="42">
        <f>'Methods&amp;Limits'!G88</f>
        <v>6.7</v>
      </c>
      <c r="F48" s="42"/>
      <c r="G48" s="42">
        <f>'Methods&amp;Limits'!I88</f>
        <v>53.953</v>
      </c>
      <c r="H48" s="35"/>
      <c r="I48" s="87"/>
      <c r="J48" s="87"/>
      <c r="K48" s="313"/>
      <c r="L48" s="314"/>
      <c r="M48" s="315"/>
    </row>
    <row r="49" spans="1:13" ht="12.75">
      <c r="A49" s="29"/>
      <c r="B49" s="58">
        <f>'Methods&amp;Limits'!B89</f>
        <v>0</v>
      </c>
      <c r="C49" s="36" t="str">
        <f>'Methods&amp;Limits'!E89</f>
        <v>EN ISO 20847</v>
      </c>
      <c r="D49" s="36">
        <f>'Methods&amp;Limits'!F89</f>
        <v>2004</v>
      </c>
      <c r="E49" s="42">
        <f>'Methods&amp;Limits'!G89</f>
        <v>12.8</v>
      </c>
      <c r="F49" s="42"/>
      <c r="G49" s="42">
        <f>'Methods&amp;Limits'!I89</f>
        <v>57.552</v>
      </c>
      <c r="H49" s="35"/>
      <c r="I49" s="87"/>
      <c r="J49" s="87"/>
      <c r="K49" s="313"/>
      <c r="L49" s="314"/>
      <c r="M49" s="315"/>
    </row>
    <row r="50" spans="1:13" ht="12.75">
      <c r="A50" s="104"/>
      <c r="B50" s="60">
        <f>'Methods&amp;Limits'!B90</f>
        <v>0</v>
      </c>
      <c r="C50" s="36" t="str">
        <f>'Methods&amp;Limits'!E90</f>
        <v>EN ISO 20884</v>
      </c>
      <c r="D50" s="36">
        <f>'Methods&amp;Limits'!F90</f>
        <v>2004</v>
      </c>
      <c r="E50" s="42">
        <f>'Methods&amp;Limits'!G90</f>
        <v>7.9</v>
      </c>
      <c r="F50" s="42"/>
      <c r="G50" s="42">
        <f>'Methods&amp;Limits'!I90</f>
        <v>54.661</v>
      </c>
      <c r="H50" s="35" t="str">
        <f>IF(E$18&gt;G50,"Yes","")</f>
        <v>Yes</v>
      </c>
      <c r="I50" s="87">
        <v>1</v>
      </c>
      <c r="J50" s="87">
        <v>65.1</v>
      </c>
      <c r="K50" s="612" t="s">
        <v>115</v>
      </c>
      <c r="L50" s="613"/>
      <c r="M50" s="614"/>
    </row>
    <row r="51" spans="1:13" ht="12.75">
      <c r="A51" s="54" t="str">
        <f>'Methods&amp;Limits'!A91</f>
        <v>Sulphur content (sulphur free, from 2005)</v>
      </c>
      <c r="B51" s="55" t="str">
        <f>'Methods&amp;Limits'!B91</f>
        <v>mg/kg</v>
      </c>
      <c r="C51" s="36" t="str">
        <f>'Methods&amp;Limits'!E91</f>
        <v>EN ISO 14596</v>
      </c>
      <c r="D51" s="36">
        <f>'Methods&amp;Limits'!F91</f>
        <v>1998</v>
      </c>
      <c r="E51" s="42">
        <f>'Methods&amp;Limits'!G91</f>
        <v>5</v>
      </c>
      <c r="F51" s="42"/>
      <c r="G51" s="42">
        <f>'Methods&amp;Limits'!I91</f>
        <v>12.95</v>
      </c>
      <c r="H51" s="35">
        <f>IF(E$19&gt;G51,"Yes","")</f>
      </c>
      <c r="I51" s="87"/>
      <c r="J51" s="87"/>
      <c r="K51" s="593"/>
      <c r="L51" s="594"/>
      <c r="M51" s="595"/>
    </row>
    <row r="52" spans="1:13" ht="12.75">
      <c r="A52" s="29">
        <f>'Methods&amp;Limits'!A92</f>
        <v>0</v>
      </c>
      <c r="B52" s="58">
        <f>'Methods&amp;Limits'!B92</f>
        <v>0</v>
      </c>
      <c r="C52" s="36" t="str">
        <f>'Methods&amp;Limits'!E92</f>
        <v>EN 24260</v>
      </c>
      <c r="D52" s="36">
        <f>'Methods&amp;Limits'!F92</f>
        <v>1994</v>
      </c>
      <c r="E52" s="42">
        <f>'Methods&amp;Limits'!G92</f>
        <v>3.3898305084745766</v>
      </c>
      <c r="F52" s="42"/>
      <c r="G52" s="42">
        <f>'Methods&amp;Limits'!I92</f>
        <v>12</v>
      </c>
      <c r="H52" s="35">
        <f>IF(E$19&gt;G52,"Yes","")</f>
      </c>
      <c r="I52" s="87"/>
      <c r="J52" s="87"/>
      <c r="K52" s="593"/>
      <c r="L52" s="594"/>
      <c r="M52" s="595"/>
    </row>
    <row r="53" spans="1:13" ht="12.75">
      <c r="A53" s="29">
        <f>'Methods&amp;Limits'!A93</f>
        <v>0</v>
      </c>
      <c r="B53" s="58">
        <f>'Methods&amp;Limits'!B93</f>
        <v>0</v>
      </c>
      <c r="C53" s="36" t="str">
        <f>'Methods&amp;Limits'!E93</f>
        <v>EN ISO 20846</v>
      </c>
      <c r="D53" s="36">
        <f>'Methods&amp;Limits'!F93</f>
        <v>2004</v>
      </c>
      <c r="E53" s="42">
        <f>'Methods&amp;Limits'!G93</f>
        <v>2.2</v>
      </c>
      <c r="F53" s="42"/>
      <c r="G53" s="42">
        <f>'Methods&amp;Limits'!I93</f>
        <v>11.298</v>
      </c>
      <c r="H53" s="35">
        <f>IF(E$19&gt;G53,"Yes","")</f>
      </c>
      <c r="I53" s="87"/>
      <c r="J53" s="87"/>
      <c r="K53" s="593"/>
      <c r="L53" s="594"/>
      <c r="M53" s="595"/>
    </row>
    <row r="54" spans="1:13" ht="12.75">
      <c r="A54" s="104">
        <f>'Methods&amp;Limits'!A94</f>
        <v>0</v>
      </c>
      <c r="B54" s="60">
        <f>'Methods&amp;Limits'!B94</f>
        <v>0</v>
      </c>
      <c r="C54" s="36" t="str">
        <f>'Methods&amp;Limits'!E94</f>
        <v>EN ISO 20884</v>
      </c>
      <c r="D54" s="36">
        <f>'Methods&amp;Limits'!F94</f>
        <v>2004</v>
      </c>
      <c r="E54" s="42">
        <f>'Methods&amp;Limits'!G94</f>
        <v>3.1</v>
      </c>
      <c r="F54" s="42"/>
      <c r="G54" s="42">
        <f>'Methods&amp;Limits'!I94</f>
        <v>11.829</v>
      </c>
      <c r="H54" s="35">
        <f>IF(E$19&gt;G54,"Yes","")</f>
      </c>
      <c r="I54" s="87"/>
      <c r="J54" s="87"/>
      <c r="K54" s="593"/>
      <c r="L54" s="594"/>
      <c r="M54" s="595"/>
    </row>
    <row r="55" spans="1:13" ht="40.5" customHeight="1">
      <c r="A55" s="561" t="s">
        <v>405</v>
      </c>
      <c r="B55" s="561"/>
      <c r="C55" s="561"/>
      <c r="D55" s="561"/>
      <c r="E55" s="561"/>
      <c r="F55" s="561"/>
      <c r="G55" s="561"/>
      <c r="H55" s="561"/>
      <c r="I55" s="561"/>
      <c r="J55" s="561"/>
      <c r="K55" s="561"/>
      <c r="L55" s="561"/>
      <c r="M55" s="561"/>
    </row>
  </sheetData>
  <sheetProtection/>
  <mergeCells count="32">
    <mergeCell ref="A55:M55"/>
    <mergeCell ref="K50:M50"/>
    <mergeCell ref="F39:G39"/>
    <mergeCell ref="C38:H38"/>
    <mergeCell ref="K46:M46"/>
    <mergeCell ref="K47:M47"/>
    <mergeCell ref="K44:M44"/>
    <mergeCell ref="K45:M45"/>
    <mergeCell ref="K40:M40"/>
    <mergeCell ref="K41:M41"/>
    <mergeCell ref="A23:D23"/>
    <mergeCell ref="N15:N16"/>
    <mergeCell ref="K39:M39"/>
    <mergeCell ref="A33:M33"/>
    <mergeCell ref="E24:M25"/>
    <mergeCell ref="E27:M28"/>
    <mergeCell ref="E26:M26"/>
    <mergeCell ref="E29:M29"/>
    <mergeCell ref="I38:M38"/>
    <mergeCell ref="L11:M11"/>
    <mergeCell ref="L12:M12"/>
    <mergeCell ref="B3:D3"/>
    <mergeCell ref="B4:D4"/>
    <mergeCell ref="B6:D6"/>
    <mergeCell ref="B7:D7"/>
    <mergeCell ref="B5:D5"/>
    <mergeCell ref="K42:M42"/>
    <mergeCell ref="K43:M43"/>
    <mergeCell ref="K53:M53"/>
    <mergeCell ref="K54:M54"/>
    <mergeCell ref="K51:M51"/>
    <mergeCell ref="K52:M52"/>
  </mergeCells>
  <printOptions/>
  <pageMargins left="0.75" right="0.75" top="1" bottom="1" header="0.4921259845" footer="0.4921259845"/>
  <pageSetup fitToHeight="1" fitToWidth="1" horizontalDpi="600" verticalDpi="600" orientation="landscape" paperSize="9" scale="60" r:id="rId1"/>
  <headerFooter alignWithMargins="0">
    <oddHeader>&amp;L&amp;F&amp;C&amp;A</oddHeader>
    <oddFooter>&amp;L&amp;D&amp;CPage &amp;P of &amp;N</oddFooter>
  </headerFooter>
  <rowBreaks count="1" manualBreakCount="1">
    <brk id="34" max="13" man="1"/>
  </rowBreaks>
  <ignoredErrors>
    <ignoredError sqref="B3:D4 E42:E44" unlocked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Z55"/>
  <sheetViews>
    <sheetView showZeros="0" zoomScaleSheetLayoutView="100" zoomScalePageLayoutView="0" workbookViewId="0" topLeftCell="A1">
      <pane ySplit="8" topLeftCell="A9" activePane="bottomLeft" state="frozen"/>
      <selection pane="topLeft" activeCell="Q45" sqref="Q45"/>
      <selection pane="bottomLeft" activeCell="C53" sqref="C53"/>
    </sheetView>
  </sheetViews>
  <sheetFormatPr defaultColWidth="11.421875" defaultRowHeight="12.75"/>
  <cols>
    <col min="1" max="1" width="33.140625" style="1" customWidth="1"/>
    <col min="2" max="2" width="6.7109375" style="1" customWidth="1"/>
    <col min="3" max="3" width="14.57421875" style="1" customWidth="1"/>
    <col min="4" max="4" width="9.140625" style="1" bestFit="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0" width="16.140625" style="1" customWidth="1"/>
    <col min="11" max="11" width="10.28125" style="1" customWidth="1"/>
    <col min="12" max="12" width="22.7109375" style="1" customWidth="1"/>
    <col min="13" max="13" width="13.7109375" style="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8" customFormat="1" ht="18">
      <c r="A1" s="47" t="s">
        <v>440</v>
      </c>
    </row>
    <row r="2" spans="1:11" ht="5.25" customHeight="1">
      <c r="A2" s="2"/>
      <c r="B2" s="2"/>
      <c r="C2" s="2"/>
      <c r="D2" s="2"/>
      <c r="E2" s="2"/>
      <c r="F2" s="2"/>
      <c r="G2" s="2"/>
      <c r="H2" s="2"/>
      <c r="I2" s="2"/>
      <c r="J2" s="2"/>
      <c r="K2" s="2"/>
    </row>
    <row r="3" spans="1:4" ht="12.75">
      <c r="A3" s="49" t="s">
        <v>133</v>
      </c>
      <c r="B3" s="600" t="str">
        <f>'Contacts&amp;Summary'!B8</f>
        <v>Italy</v>
      </c>
      <c r="C3" s="600"/>
      <c r="D3" s="600"/>
    </row>
    <row r="4" spans="1:4" ht="12.75">
      <c r="A4" s="49" t="s">
        <v>169</v>
      </c>
      <c r="B4" s="600">
        <f>'Contacts&amp;Summary'!B7</f>
        <v>2007</v>
      </c>
      <c r="C4" s="600"/>
      <c r="D4" s="600"/>
    </row>
    <row r="5" spans="1:4" ht="12.75">
      <c r="A5" s="287" t="s">
        <v>462</v>
      </c>
      <c r="B5" s="574" t="s">
        <v>2</v>
      </c>
      <c r="C5" s="580"/>
      <c r="D5" s="581"/>
    </row>
    <row r="6" spans="1:4" ht="12.75">
      <c r="A6" s="50" t="s">
        <v>176</v>
      </c>
      <c r="B6" s="600" t="s">
        <v>20</v>
      </c>
      <c r="C6" s="600"/>
      <c r="D6" s="600"/>
    </row>
    <row r="7" spans="1:4" ht="12.75">
      <c r="A7" s="50" t="s">
        <v>177</v>
      </c>
      <c r="B7" s="600"/>
      <c r="C7" s="600"/>
      <c r="D7" s="600"/>
    </row>
    <row r="8" spans="1:11" ht="6" customHeight="1">
      <c r="A8" s="4"/>
      <c r="B8" s="4"/>
      <c r="C8" s="4"/>
      <c r="D8" s="4"/>
      <c r="E8" s="4"/>
      <c r="F8" s="4"/>
      <c r="G8" s="4"/>
      <c r="H8" s="4"/>
      <c r="I8" s="4"/>
      <c r="J8" s="4"/>
      <c r="K8" s="4"/>
    </row>
    <row r="9" spans="1:11" ht="12.75">
      <c r="A9" s="357" t="s">
        <v>194</v>
      </c>
      <c r="B9" s="4"/>
      <c r="C9" s="4"/>
      <c r="D9" s="4"/>
      <c r="E9" s="4"/>
      <c r="F9" s="4"/>
      <c r="G9" s="4"/>
      <c r="H9" s="4"/>
      <c r="I9" s="4"/>
      <c r="J9" s="4"/>
      <c r="K9" s="4"/>
    </row>
    <row r="10" spans="1:11" ht="5.25" customHeight="1">
      <c r="A10" s="4"/>
      <c r="B10" s="4"/>
      <c r="C10" s="4"/>
      <c r="D10" s="4"/>
      <c r="E10" s="4"/>
      <c r="F10" s="4"/>
      <c r="G10" s="4"/>
      <c r="H10" s="4"/>
      <c r="I10" s="4"/>
      <c r="J10" s="4"/>
      <c r="K10" s="4"/>
    </row>
    <row r="11" spans="1:14" ht="14.25">
      <c r="A11" s="5" t="s">
        <v>170</v>
      </c>
      <c r="B11" s="5" t="s">
        <v>135</v>
      </c>
      <c r="C11" s="6" t="s">
        <v>136</v>
      </c>
      <c r="D11" s="7"/>
      <c r="E11" s="7"/>
      <c r="F11" s="7"/>
      <c r="G11" s="8"/>
      <c r="H11" s="9" t="s">
        <v>179</v>
      </c>
      <c r="I11" s="10"/>
      <c r="J11" s="10"/>
      <c r="K11" s="11"/>
      <c r="L11" s="596" t="s">
        <v>410</v>
      </c>
      <c r="M11" s="597"/>
      <c r="N11" s="81"/>
    </row>
    <row r="12" spans="1:14" s="33" customFormat="1" ht="16.5" customHeight="1">
      <c r="A12" s="12"/>
      <c r="B12" s="12"/>
      <c r="C12" s="13"/>
      <c r="D12" s="14"/>
      <c r="E12" s="14"/>
      <c r="F12" s="14"/>
      <c r="G12" s="15"/>
      <c r="H12" s="16" t="s">
        <v>171</v>
      </c>
      <c r="I12" s="17"/>
      <c r="J12" s="18" t="s">
        <v>172</v>
      </c>
      <c r="K12" s="19"/>
      <c r="L12" s="598" t="s">
        <v>411</v>
      </c>
      <c r="M12" s="599"/>
      <c r="N12" s="81"/>
    </row>
    <row r="13" spans="1:14" s="33" customFormat="1" ht="22.5">
      <c r="A13" s="20"/>
      <c r="B13" s="20"/>
      <c r="C13" s="21" t="s">
        <v>178</v>
      </c>
      <c r="D13" s="22" t="s">
        <v>137</v>
      </c>
      <c r="E13" s="22" t="s">
        <v>138</v>
      </c>
      <c r="F13" s="22" t="s">
        <v>139</v>
      </c>
      <c r="G13" s="21" t="s">
        <v>173</v>
      </c>
      <c r="H13" s="23" t="s">
        <v>137</v>
      </c>
      <c r="I13" s="23" t="s">
        <v>138</v>
      </c>
      <c r="J13" s="23" t="s">
        <v>137</v>
      </c>
      <c r="K13" s="24" t="s">
        <v>138</v>
      </c>
      <c r="L13" s="324" t="s">
        <v>180</v>
      </c>
      <c r="M13" s="325" t="s">
        <v>191</v>
      </c>
      <c r="N13" s="157"/>
    </row>
    <row r="14" spans="1:14" ht="20.25" customHeight="1">
      <c r="A14" s="158" t="s">
        <v>132</v>
      </c>
      <c r="B14" s="165" t="s">
        <v>118</v>
      </c>
      <c r="C14" s="392">
        <v>144</v>
      </c>
      <c r="D14" s="395">
        <v>49.3</v>
      </c>
      <c r="E14" s="395">
        <v>60.1</v>
      </c>
      <c r="F14" s="395">
        <v>52.8</v>
      </c>
      <c r="G14" s="392">
        <v>1.8</v>
      </c>
      <c r="H14" s="396">
        <v>51</v>
      </c>
      <c r="I14" s="392" t="s">
        <v>118</v>
      </c>
      <c r="J14" s="166">
        <v>51</v>
      </c>
      <c r="K14" s="167" t="s">
        <v>118</v>
      </c>
      <c r="L14" s="168" t="s">
        <v>412</v>
      </c>
      <c r="M14" s="169">
        <v>1998</v>
      </c>
      <c r="N14" s="157"/>
    </row>
    <row r="15" spans="1:14" ht="20.25" customHeight="1">
      <c r="A15" s="158" t="s">
        <v>413</v>
      </c>
      <c r="B15" s="159" t="s">
        <v>131</v>
      </c>
      <c r="C15" s="392">
        <v>167</v>
      </c>
      <c r="D15" s="395">
        <v>824.1</v>
      </c>
      <c r="E15" s="395">
        <v>841.8</v>
      </c>
      <c r="F15" s="395">
        <v>834.9</v>
      </c>
      <c r="G15" s="392">
        <v>3.8</v>
      </c>
      <c r="H15" s="392"/>
      <c r="I15" s="392">
        <v>845</v>
      </c>
      <c r="J15" s="162"/>
      <c r="K15" s="163">
        <v>845</v>
      </c>
      <c r="L15" s="164" t="s">
        <v>476</v>
      </c>
      <c r="M15" s="164" t="s">
        <v>477</v>
      </c>
      <c r="N15" s="587"/>
    </row>
    <row r="16" spans="1:14" ht="20.25" customHeight="1">
      <c r="A16" s="158" t="s">
        <v>175</v>
      </c>
      <c r="B16" s="170" t="s">
        <v>130</v>
      </c>
      <c r="C16" s="392">
        <v>167</v>
      </c>
      <c r="D16" s="394">
        <v>333.6</v>
      </c>
      <c r="E16" s="394">
        <v>372.7</v>
      </c>
      <c r="F16" s="395">
        <v>357.6</v>
      </c>
      <c r="G16" s="392">
        <v>4.6</v>
      </c>
      <c r="H16" s="392"/>
      <c r="I16" s="392">
        <v>360</v>
      </c>
      <c r="J16" s="162"/>
      <c r="K16" s="163">
        <v>360</v>
      </c>
      <c r="L16" s="164" t="s">
        <v>475</v>
      </c>
      <c r="M16" s="164">
        <v>2000</v>
      </c>
      <c r="N16" s="587"/>
    </row>
    <row r="17" spans="1:14" ht="20.25" customHeight="1">
      <c r="A17" s="171" t="s">
        <v>414</v>
      </c>
      <c r="B17" s="172" t="s">
        <v>121</v>
      </c>
      <c r="C17" s="393">
        <v>23</v>
      </c>
      <c r="D17" s="398">
        <v>2</v>
      </c>
      <c r="E17" s="397">
        <v>6.1</v>
      </c>
      <c r="F17" s="397">
        <v>4.7</v>
      </c>
      <c r="G17" s="393">
        <v>1.1</v>
      </c>
      <c r="H17" s="393"/>
      <c r="I17" s="393">
        <v>11</v>
      </c>
      <c r="J17" s="162"/>
      <c r="K17" s="173">
        <v>11</v>
      </c>
      <c r="L17" s="164" t="s">
        <v>185</v>
      </c>
      <c r="M17" s="164">
        <v>1995</v>
      </c>
      <c r="N17" s="157"/>
    </row>
    <row r="18" spans="1:14" ht="33.75">
      <c r="A18" s="158" t="s">
        <v>463</v>
      </c>
      <c r="B18" s="159" t="s">
        <v>124</v>
      </c>
      <c r="C18" s="392">
        <v>167</v>
      </c>
      <c r="D18" s="394">
        <v>4</v>
      </c>
      <c r="E18" s="395">
        <v>54.5</v>
      </c>
      <c r="F18" s="395">
        <v>34.5</v>
      </c>
      <c r="G18" s="392">
        <v>11.7</v>
      </c>
      <c r="H18" s="392"/>
      <c r="I18" s="392">
        <v>50</v>
      </c>
      <c r="J18" s="162"/>
      <c r="K18" s="163">
        <v>50</v>
      </c>
      <c r="L18" s="164" t="s">
        <v>480</v>
      </c>
      <c r="M18" s="317" t="s">
        <v>481</v>
      </c>
      <c r="N18" s="157"/>
    </row>
    <row r="19" spans="1:14" ht="22.5">
      <c r="A19" s="316" t="s">
        <v>464</v>
      </c>
      <c r="B19" s="159" t="s">
        <v>124</v>
      </c>
      <c r="C19" s="160"/>
      <c r="D19" s="161"/>
      <c r="E19" s="161"/>
      <c r="F19" s="161"/>
      <c r="G19" s="160"/>
      <c r="H19" s="160"/>
      <c r="I19" s="160"/>
      <c r="J19" s="162"/>
      <c r="K19" s="163">
        <v>10</v>
      </c>
      <c r="L19" s="164" t="s">
        <v>478</v>
      </c>
      <c r="M19" s="317" t="s">
        <v>479</v>
      </c>
      <c r="N19" s="157"/>
    </row>
    <row r="20" spans="1:26" s="65" customFormat="1" ht="6" customHeight="1">
      <c r="A20" s="97"/>
      <c r="B20" s="97"/>
      <c r="C20" s="97"/>
      <c r="D20" s="97"/>
      <c r="E20" s="97"/>
      <c r="F20" s="97"/>
      <c r="G20" s="97"/>
      <c r="H20" s="97"/>
      <c r="I20" s="97"/>
      <c r="J20" s="97"/>
      <c r="K20" s="97"/>
      <c r="L20" s="40"/>
      <c r="M20" s="40"/>
      <c r="N20" s="40"/>
      <c r="O20" s="40"/>
      <c r="P20" s="40"/>
      <c r="Q20" s="39"/>
      <c r="R20" s="41"/>
      <c r="S20" s="41"/>
      <c r="T20" s="41"/>
      <c r="U20" s="40"/>
      <c r="V20" s="40"/>
      <c r="W20" s="39"/>
      <c r="X20" s="38"/>
      <c r="Y20" s="38"/>
      <c r="Z20" s="38"/>
    </row>
    <row r="21" spans="1:11" s="65" customFormat="1" ht="12.75">
      <c r="A21" s="358" t="s">
        <v>193</v>
      </c>
      <c r="B21" s="31"/>
      <c r="C21" s="31"/>
      <c r="D21" s="31"/>
      <c r="E21" s="31"/>
      <c r="F21" s="31"/>
      <c r="G21" s="31"/>
      <c r="H21" s="31"/>
      <c r="I21" s="31"/>
      <c r="J21" s="31"/>
      <c r="K21" s="31"/>
    </row>
    <row r="22" spans="1:11" ht="5.25" customHeight="1">
      <c r="A22" s="2"/>
      <c r="B22" s="2"/>
      <c r="C22" s="2"/>
      <c r="D22" s="2"/>
      <c r="E22" s="2"/>
      <c r="F22" s="2"/>
      <c r="G22" s="2"/>
      <c r="H22" s="2"/>
      <c r="I22" s="2"/>
      <c r="J22" s="2"/>
      <c r="K22" s="2"/>
    </row>
    <row r="23" spans="1:11" ht="12.75">
      <c r="A23" s="601" t="s">
        <v>159</v>
      </c>
      <c r="B23" s="602"/>
      <c r="C23" s="602"/>
      <c r="D23" s="602"/>
      <c r="E23" s="2"/>
      <c r="F23" s="2"/>
      <c r="G23" s="2"/>
      <c r="H23" s="2"/>
      <c r="I23" s="2"/>
      <c r="J23" s="2"/>
      <c r="K23" s="2"/>
    </row>
    <row r="24" spans="1:13" s="174" customFormat="1" ht="12.75">
      <c r="A24" s="159" t="s">
        <v>160</v>
      </c>
      <c r="B24" s="335"/>
      <c r="C24" s="159" t="s">
        <v>165</v>
      </c>
      <c r="D24" s="160">
        <v>68</v>
      </c>
      <c r="E24" s="609" t="s">
        <v>399</v>
      </c>
      <c r="F24" s="610"/>
      <c r="G24" s="610"/>
      <c r="H24" s="610"/>
      <c r="I24" s="610"/>
      <c r="J24" s="610"/>
      <c r="K24" s="610"/>
      <c r="L24" s="610"/>
      <c r="M24" s="610"/>
    </row>
    <row r="25" spans="1:13" s="174" customFormat="1" ht="12.75">
      <c r="A25" s="159" t="s">
        <v>161</v>
      </c>
      <c r="B25" s="335"/>
      <c r="C25" s="159" t="s">
        <v>127</v>
      </c>
      <c r="D25" s="160">
        <v>11</v>
      </c>
      <c r="E25" s="609"/>
      <c r="F25" s="610"/>
      <c r="G25" s="610"/>
      <c r="H25" s="610"/>
      <c r="I25" s="610"/>
      <c r="J25" s="610"/>
      <c r="K25" s="610"/>
      <c r="L25" s="610"/>
      <c r="M25" s="610"/>
    </row>
    <row r="26" spans="1:13" s="174" customFormat="1" ht="12.75">
      <c r="A26" s="159" t="s">
        <v>162</v>
      </c>
      <c r="B26" s="160"/>
      <c r="C26" s="159" t="s">
        <v>128</v>
      </c>
      <c r="D26" s="160">
        <v>28</v>
      </c>
      <c r="E26" s="609" t="s">
        <v>407</v>
      </c>
      <c r="F26" s="610"/>
      <c r="G26" s="610"/>
      <c r="H26" s="610"/>
      <c r="I26" s="610"/>
      <c r="J26" s="610"/>
      <c r="K26" s="610"/>
      <c r="L26" s="610"/>
      <c r="M26" s="610"/>
    </row>
    <row r="27" spans="1:13" s="174" customFormat="1" ht="12.75">
      <c r="A27" s="159" t="s">
        <v>126</v>
      </c>
      <c r="B27" s="160"/>
      <c r="C27" s="159" t="s">
        <v>166</v>
      </c>
      <c r="D27" s="160">
        <v>3</v>
      </c>
      <c r="E27" s="609" t="s">
        <v>408</v>
      </c>
      <c r="F27" s="610"/>
      <c r="G27" s="610"/>
      <c r="H27" s="610"/>
      <c r="I27" s="610"/>
      <c r="J27" s="610"/>
      <c r="K27" s="610"/>
      <c r="L27" s="610"/>
      <c r="M27" s="610"/>
    </row>
    <row r="28" spans="1:13" s="174" customFormat="1" ht="12.75">
      <c r="A28" s="159" t="s">
        <v>163</v>
      </c>
      <c r="B28" s="160"/>
      <c r="C28" s="159" t="s">
        <v>129</v>
      </c>
      <c r="D28" s="160"/>
      <c r="E28" s="609"/>
      <c r="F28" s="610"/>
      <c r="G28" s="610"/>
      <c r="H28" s="610"/>
      <c r="I28" s="610"/>
      <c r="J28" s="610"/>
      <c r="K28" s="610"/>
      <c r="L28" s="610"/>
      <c r="M28" s="610"/>
    </row>
    <row r="29" spans="1:13" s="174" customFormat="1" ht="13.5" thickBot="1">
      <c r="A29" s="159" t="s">
        <v>164</v>
      </c>
      <c r="B29" s="160">
        <v>57</v>
      </c>
      <c r="C29" s="159" t="s">
        <v>167</v>
      </c>
      <c r="D29" s="336"/>
      <c r="E29" s="609" t="s">
        <v>409</v>
      </c>
      <c r="F29" s="610"/>
      <c r="G29" s="610"/>
      <c r="H29" s="610"/>
      <c r="I29" s="610"/>
      <c r="J29" s="610"/>
      <c r="K29" s="610"/>
      <c r="L29" s="610"/>
      <c r="M29" s="610"/>
    </row>
    <row r="30" spans="3:11" ht="13.5" thickBot="1">
      <c r="C30" s="210" t="s">
        <v>168</v>
      </c>
      <c r="D30" s="212">
        <f>SUM(B24:B29,D24:D29)</f>
        <v>167</v>
      </c>
      <c r="E30" s="2"/>
      <c r="F30" s="2"/>
      <c r="G30" s="2"/>
      <c r="H30" s="2"/>
      <c r="I30" s="2"/>
      <c r="J30" s="2"/>
      <c r="K30" s="2"/>
    </row>
    <row r="31" ht="0.75" customHeight="1"/>
    <row r="32" spans="1:12" ht="10.5" customHeight="1">
      <c r="A32" s="95" t="s">
        <v>243</v>
      </c>
      <c r="B32" s="65"/>
      <c r="C32" s="96"/>
      <c r="D32" s="65"/>
      <c r="E32" s="65"/>
      <c r="F32" s="65"/>
      <c r="G32" s="65"/>
      <c r="H32" s="65"/>
      <c r="I32" s="65"/>
      <c r="J32" s="65"/>
      <c r="K32" s="65"/>
      <c r="L32" s="65"/>
    </row>
    <row r="33" spans="1:13" ht="21" customHeight="1">
      <c r="A33" s="606" t="s">
        <v>361</v>
      </c>
      <c r="B33" s="607"/>
      <c r="C33" s="607"/>
      <c r="D33" s="607"/>
      <c r="E33" s="607"/>
      <c r="F33" s="607"/>
      <c r="G33" s="607"/>
      <c r="H33" s="607"/>
      <c r="I33" s="607"/>
      <c r="J33" s="607"/>
      <c r="K33" s="607"/>
      <c r="L33" s="607"/>
      <c r="M33" s="608"/>
    </row>
    <row r="34" spans="1:12" ht="2.25" customHeight="1">
      <c r="A34" s="420"/>
      <c r="B34" s="420"/>
      <c r="C34" s="420"/>
      <c r="D34" s="31"/>
      <c r="E34" s="31"/>
      <c r="F34" s="31"/>
      <c r="G34" s="31"/>
      <c r="H34" s="31"/>
      <c r="I34" s="31"/>
      <c r="J34" s="31"/>
      <c r="K34" s="31"/>
      <c r="L34" s="65"/>
    </row>
    <row r="35" ht="6" customHeight="1">
      <c r="A35" s="86"/>
    </row>
    <row r="36" ht="15.75">
      <c r="A36" s="175" t="s">
        <v>192</v>
      </c>
    </row>
    <row r="37" ht="6" customHeight="1"/>
    <row r="38" spans="1:13" s="360" customFormat="1" ht="12">
      <c r="A38" s="359" t="s">
        <v>170</v>
      </c>
      <c r="B38" s="359" t="s">
        <v>135</v>
      </c>
      <c r="C38" s="616" t="s">
        <v>451</v>
      </c>
      <c r="D38" s="617"/>
      <c r="E38" s="617"/>
      <c r="F38" s="617"/>
      <c r="G38" s="617"/>
      <c r="H38" s="618"/>
      <c r="I38" s="627" t="s">
        <v>188</v>
      </c>
      <c r="J38" s="627"/>
      <c r="K38" s="627"/>
      <c r="L38" s="627"/>
      <c r="M38" s="627"/>
    </row>
    <row r="39" spans="1:13" s="360" customFormat="1" ht="12">
      <c r="A39" s="361"/>
      <c r="B39" s="361"/>
      <c r="C39" s="362" t="s">
        <v>180</v>
      </c>
      <c r="D39" s="362" t="s">
        <v>191</v>
      </c>
      <c r="E39" s="362" t="s">
        <v>181</v>
      </c>
      <c r="F39" s="625" t="s">
        <v>186</v>
      </c>
      <c r="G39" s="626"/>
      <c r="H39" s="362"/>
      <c r="I39" s="362" t="s">
        <v>189</v>
      </c>
      <c r="J39" s="362" t="s">
        <v>190</v>
      </c>
      <c r="K39" s="619" t="s">
        <v>195</v>
      </c>
      <c r="L39" s="620"/>
      <c r="M39" s="621"/>
    </row>
    <row r="40" spans="1:13" s="360" customFormat="1" ht="12">
      <c r="A40" s="363"/>
      <c r="B40" s="363"/>
      <c r="C40" s="362"/>
      <c r="D40" s="362"/>
      <c r="E40" s="362"/>
      <c r="F40" s="362" t="s">
        <v>137</v>
      </c>
      <c r="G40" s="362" t="s">
        <v>138</v>
      </c>
      <c r="H40" s="362" t="s">
        <v>187</v>
      </c>
      <c r="I40" s="362"/>
      <c r="J40" s="362"/>
      <c r="K40" s="625"/>
      <c r="L40" s="631"/>
      <c r="M40" s="626"/>
    </row>
    <row r="41" spans="1:13" s="360" customFormat="1" ht="12">
      <c r="A41" s="364" t="str">
        <f>'Methods&amp;Limits'!A76</f>
        <v>Cetane number</v>
      </c>
      <c r="B41" s="365" t="str">
        <f>'Methods&amp;Limits'!B76</f>
        <v>--</v>
      </c>
      <c r="C41" s="366" t="str">
        <f>'Methods&amp;Limits'!E76</f>
        <v>EN-ISO 5165</v>
      </c>
      <c r="D41" s="366">
        <f>'Methods&amp;Limits'!F76</f>
        <v>1998</v>
      </c>
      <c r="E41" s="366">
        <f>'Methods&amp;Limits'!G76</f>
        <v>4.3</v>
      </c>
      <c r="F41" s="367">
        <f>'Methods&amp;Limits'!H76</f>
        <v>48.463</v>
      </c>
      <c r="G41" s="367"/>
      <c r="H41" s="362">
        <f>IF(D14&lt;F41,"Yes","")</f>
      </c>
      <c r="I41" s="368"/>
      <c r="J41" s="368"/>
      <c r="K41" s="622"/>
      <c r="L41" s="623"/>
      <c r="M41" s="624"/>
    </row>
    <row r="42" spans="1:13" s="360" customFormat="1" ht="12">
      <c r="A42" s="372" t="str">
        <f>'Methods&amp;Limits'!A77</f>
        <v>Density at 15 oC</v>
      </c>
      <c r="B42" s="373" t="str">
        <f>'Methods&amp;Limits'!B77</f>
        <v>kg/m3</v>
      </c>
      <c r="C42" s="366" t="str">
        <f>'Methods&amp;Limits'!E77</f>
        <v>EN-ISO 3675</v>
      </c>
      <c r="D42" s="366">
        <f>'Methods&amp;Limits'!F77</f>
        <v>1998</v>
      </c>
      <c r="E42" s="374">
        <f>'Methods&amp;Limits'!G77</f>
        <v>1.2</v>
      </c>
      <c r="F42" s="367"/>
      <c r="G42" s="367">
        <f>'Methods&amp;Limits'!I77</f>
        <v>845.708</v>
      </c>
      <c r="H42" s="362">
        <f>IF(E15&gt;G42,"Yes","")</f>
      </c>
      <c r="I42" s="368"/>
      <c r="J42" s="368"/>
      <c r="K42" s="622"/>
      <c r="L42" s="623"/>
      <c r="M42" s="624"/>
    </row>
    <row r="43" spans="1:13" s="360" customFormat="1" ht="12">
      <c r="A43" s="375">
        <f>'Methods&amp;Limits'!A78</f>
        <v>0</v>
      </c>
      <c r="B43" s="376">
        <f>'Methods&amp;Limits'!B78</f>
        <v>0</v>
      </c>
      <c r="C43" s="366" t="str">
        <f>'Methods&amp;Limits'!E78</f>
        <v>EN ISO 12185</v>
      </c>
      <c r="D43" s="366">
        <f>'Methods&amp;Limits'!F78</f>
        <v>1996</v>
      </c>
      <c r="E43" s="377">
        <f>'Methods&amp;Limits'!G78</f>
        <v>0.5084745762711094</v>
      </c>
      <c r="F43" s="367"/>
      <c r="G43" s="367">
        <f>'Methods&amp;Limits'!I78</f>
        <v>845.3</v>
      </c>
      <c r="H43" s="362">
        <f>IF(E15&gt;G43,"Yes","")</f>
      </c>
      <c r="I43" s="368"/>
      <c r="J43" s="368"/>
      <c r="K43" s="622"/>
      <c r="L43" s="623"/>
      <c r="M43" s="624"/>
    </row>
    <row r="44" spans="1:13" s="360" customFormat="1" ht="12">
      <c r="A44" s="364" t="str">
        <f>'Methods&amp;Limits'!A79</f>
        <v>Distillation -- 95% Point</v>
      </c>
      <c r="B44" s="366" t="str">
        <f>'Methods&amp;Limits'!B79</f>
        <v>oC</v>
      </c>
      <c r="C44" s="366" t="str">
        <f>'Methods&amp;Limits'!E79</f>
        <v>EN-ISO 3405</v>
      </c>
      <c r="D44" s="366">
        <f>'Methods&amp;Limits'!F79</f>
        <v>2000</v>
      </c>
      <c r="E44" s="378">
        <f>'Methods&amp;Limits'!$G$79</f>
        <v>10</v>
      </c>
      <c r="F44" s="367"/>
      <c r="G44" s="367">
        <f>K16+0.361*1.645*$E44</f>
        <v>365.93845</v>
      </c>
      <c r="H44" s="362" t="str">
        <f>IF(E16&gt;G44,"Yes","")</f>
        <v>Yes</v>
      </c>
      <c r="I44" s="368">
        <v>3</v>
      </c>
      <c r="J44" s="368" t="s">
        <v>406</v>
      </c>
      <c r="K44" s="628" t="s">
        <v>115</v>
      </c>
      <c r="L44" s="629"/>
      <c r="M44" s="630"/>
    </row>
    <row r="45" spans="1:13" s="360" customFormat="1" ht="12">
      <c r="A45" s="379" t="str">
        <f>'Methods&amp;Limits'!A80</f>
        <v>Polycyclic aromatic hydrocarbons</v>
      </c>
      <c r="B45" s="380" t="str">
        <f>'Methods&amp;Limits'!B80</f>
        <v>% (m/m)</v>
      </c>
      <c r="C45" s="366" t="str">
        <f>'Methods&amp;Limits'!E80</f>
        <v>IP 391</v>
      </c>
      <c r="D45" s="366">
        <f>'Methods&amp;Limits'!F80</f>
        <v>1995</v>
      </c>
      <c r="E45" s="366">
        <f>'Methods&amp;Limits'!G80</f>
        <v>3.8</v>
      </c>
      <c r="F45" s="367"/>
      <c r="G45" s="367">
        <f>'Methods&amp;Limits'!I80</f>
        <v>13.242</v>
      </c>
      <c r="H45" s="362">
        <f>IF(E17&gt;G45,"Yes","")</f>
      </c>
      <c r="I45" s="368"/>
      <c r="J45" s="368"/>
      <c r="K45" s="622"/>
      <c r="L45" s="623"/>
      <c r="M45" s="624"/>
    </row>
    <row r="46" spans="1:13" s="360" customFormat="1" ht="12">
      <c r="A46" s="372" t="str">
        <f>'Methods&amp;Limits'!A86</f>
        <v>Sulphur content (low sulphur, from 2005)</v>
      </c>
      <c r="B46" s="373" t="str">
        <f>'Methods&amp;Limits'!B86</f>
        <v>mg/kg</v>
      </c>
      <c r="C46" s="366" t="str">
        <f>'Methods&amp;Limits'!E86</f>
        <v>EN ISO 14596</v>
      </c>
      <c r="D46" s="366">
        <f>'Methods&amp;Limits'!F86</f>
        <v>1998</v>
      </c>
      <c r="E46" s="367">
        <f>'Methods&amp;Limits'!G86</f>
        <v>20</v>
      </c>
      <c r="F46" s="367"/>
      <c r="G46" s="367">
        <f>'Methods&amp;Limits'!I86</f>
        <v>61.8</v>
      </c>
      <c r="H46" s="362">
        <f>IF(E$18&gt;G46,"Yes","")</f>
      </c>
      <c r="I46" s="368"/>
      <c r="J46" s="368"/>
      <c r="K46" s="622"/>
      <c r="L46" s="623"/>
      <c r="M46" s="624"/>
    </row>
    <row r="47" spans="1:13" s="360" customFormat="1" ht="12">
      <c r="A47" s="379">
        <f>'Methods&amp;Limits'!A87</f>
        <v>0</v>
      </c>
      <c r="B47" s="381">
        <f>'Methods&amp;Limits'!B87</f>
        <v>0</v>
      </c>
      <c r="C47" s="366" t="str">
        <f>'Methods&amp;Limits'!E87</f>
        <v>EN 24260</v>
      </c>
      <c r="D47" s="366">
        <f>'Methods&amp;Limits'!F87</f>
        <v>1994</v>
      </c>
      <c r="E47" s="367">
        <f>'Methods&amp;Limits'!G87</f>
        <v>6.779661016949153</v>
      </c>
      <c r="F47" s="367"/>
      <c r="G47" s="367">
        <f>'Methods&amp;Limits'!I87</f>
        <v>54</v>
      </c>
      <c r="H47" s="362"/>
      <c r="I47" s="368"/>
      <c r="J47" s="368"/>
      <c r="K47" s="622"/>
      <c r="L47" s="623"/>
      <c r="M47" s="624"/>
    </row>
    <row r="48" spans="1:13" s="360" customFormat="1" ht="12">
      <c r="A48" s="379"/>
      <c r="B48" s="381">
        <f>'Methods&amp;Limits'!B88</f>
        <v>0</v>
      </c>
      <c r="C48" s="366" t="str">
        <f>'Methods&amp;Limits'!E88</f>
        <v>EN ISO 20846</v>
      </c>
      <c r="D48" s="366">
        <f>'Methods&amp;Limits'!F88</f>
        <v>2004</v>
      </c>
      <c r="E48" s="367">
        <f>'Methods&amp;Limits'!G88</f>
        <v>6.7</v>
      </c>
      <c r="F48" s="367"/>
      <c r="G48" s="367">
        <f>'Methods&amp;Limits'!I88</f>
        <v>53.953</v>
      </c>
      <c r="H48" s="362"/>
      <c r="I48" s="368"/>
      <c r="J48" s="368"/>
      <c r="K48" s="369"/>
      <c r="L48" s="370"/>
      <c r="M48" s="371"/>
    </row>
    <row r="49" spans="1:13" s="360" customFormat="1" ht="12">
      <c r="A49" s="379"/>
      <c r="B49" s="381">
        <f>'Methods&amp;Limits'!B89</f>
        <v>0</v>
      </c>
      <c r="C49" s="366" t="str">
        <f>'Methods&amp;Limits'!E89</f>
        <v>EN ISO 20847</v>
      </c>
      <c r="D49" s="366">
        <f>'Methods&amp;Limits'!F89</f>
        <v>2004</v>
      </c>
      <c r="E49" s="367">
        <f>'Methods&amp;Limits'!G89</f>
        <v>12.8</v>
      </c>
      <c r="F49" s="367"/>
      <c r="G49" s="367">
        <f>'Methods&amp;Limits'!I89</f>
        <v>57.552</v>
      </c>
      <c r="H49" s="362">
        <f>IF(E$18&gt;G49,"Yes","")</f>
      </c>
      <c r="I49" s="368"/>
      <c r="J49" s="368"/>
      <c r="K49" s="369"/>
      <c r="L49" s="370"/>
      <c r="M49" s="371"/>
    </row>
    <row r="50" spans="1:13" s="360" customFormat="1" ht="12">
      <c r="A50" s="375"/>
      <c r="B50" s="376">
        <f>'Methods&amp;Limits'!B90</f>
        <v>0</v>
      </c>
      <c r="C50" s="366" t="str">
        <f>'Methods&amp;Limits'!E90</f>
        <v>EN ISO 20884</v>
      </c>
      <c r="D50" s="366">
        <f>'Methods&amp;Limits'!F90</f>
        <v>2004</v>
      </c>
      <c r="E50" s="367">
        <f>'Methods&amp;Limits'!G90</f>
        <v>7.9</v>
      </c>
      <c r="F50" s="367"/>
      <c r="G50" s="367">
        <f>'Methods&amp;Limits'!I90</f>
        <v>54.661</v>
      </c>
      <c r="H50" s="362">
        <f>IF(E$18&gt;G50,"Yes","")</f>
      </c>
      <c r="I50" s="368"/>
      <c r="J50" s="368"/>
      <c r="K50" s="369"/>
      <c r="L50" s="370"/>
      <c r="M50" s="371"/>
    </row>
    <row r="51" spans="1:13" s="360" customFormat="1" ht="12">
      <c r="A51" s="372" t="str">
        <f>'Methods&amp;Limits'!A91</f>
        <v>Sulphur content (sulphur free, from 2005)</v>
      </c>
      <c r="B51" s="373" t="str">
        <f>'Methods&amp;Limits'!B91</f>
        <v>mg/kg</v>
      </c>
      <c r="C51" s="366" t="str">
        <f>'Methods&amp;Limits'!E91</f>
        <v>EN ISO 14596</v>
      </c>
      <c r="D51" s="366">
        <f>'Methods&amp;Limits'!F91</f>
        <v>1998</v>
      </c>
      <c r="E51" s="367">
        <f>'Methods&amp;Limits'!G91</f>
        <v>5</v>
      </c>
      <c r="F51" s="367"/>
      <c r="G51" s="367">
        <f>'Methods&amp;Limits'!I91</f>
        <v>12.95</v>
      </c>
      <c r="H51" s="362">
        <f>IF(E$19&gt;G51,"Yes","")</f>
      </c>
      <c r="I51" s="368"/>
      <c r="J51" s="368"/>
      <c r="K51" s="622"/>
      <c r="L51" s="623"/>
      <c r="M51" s="624"/>
    </row>
    <row r="52" spans="1:13" s="360" customFormat="1" ht="12">
      <c r="A52" s="379">
        <f>'Methods&amp;Limits'!A92</f>
        <v>0</v>
      </c>
      <c r="B52" s="381">
        <f>'Methods&amp;Limits'!B92</f>
        <v>0</v>
      </c>
      <c r="C52" s="366" t="str">
        <f>'Methods&amp;Limits'!E92</f>
        <v>EN 24260</v>
      </c>
      <c r="D52" s="366">
        <f>'Methods&amp;Limits'!F92</f>
        <v>1994</v>
      </c>
      <c r="E52" s="367">
        <f>'Methods&amp;Limits'!G92</f>
        <v>3.3898305084745766</v>
      </c>
      <c r="F52" s="367"/>
      <c r="G52" s="367">
        <f>'Methods&amp;Limits'!I92</f>
        <v>12</v>
      </c>
      <c r="H52" s="362">
        <f>IF(E$19&gt;G52,"Yes","")</f>
      </c>
      <c r="I52" s="368"/>
      <c r="J52" s="368"/>
      <c r="K52" s="622"/>
      <c r="L52" s="623"/>
      <c r="M52" s="624"/>
    </row>
    <row r="53" spans="1:13" s="360" customFormat="1" ht="12">
      <c r="A53" s="379"/>
      <c r="B53" s="381"/>
      <c r="C53" s="366" t="str">
        <f>'Methods&amp;Limits'!E93</f>
        <v>EN ISO 20846</v>
      </c>
      <c r="D53" s="366">
        <f>'Methods&amp;Limits'!F93</f>
        <v>2004</v>
      </c>
      <c r="E53" s="367">
        <f>'Methods&amp;Limits'!G93</f>
        <v>2.2</v>
      </c>
      <c r="F53" s="367"/>
      <c r="G53" s="367">
        <f>'Methods&amp;Limits'!I93</f>
        <v>11.298</v>
      </c>
      <c r="H53" s="362">
        <f>IF(E$19&gt;G53,"Yes","")</f>
      </c>
      <c r="I53" s="368"/>
      <c r="J53" s="368"/>
      <c r="K53" s="369"/>
      <c r="L53" s="370"/>
      <c r="M53" s="371"/>
    </row>
    <row r="54" spans="1:13" s="360" customFormat="1" ht="12">
      <c r="A54" s="375"/>
      <c r="B54" s="376"/>
      <c r="C54" s="366" t="str">
        <f>'Methods&amp;Limits'!E94</f>
        <v>EN ISO 20884</v>
      </c>
      <c r="D54" s="366">
        <f>'Methods&amp;Limits'!F94</f>
        <v>2004</v>
      </c>
      <c r="E54" s="367">
        <f>'Methods&amp;Limits'!G94</f>
        <v>3.1</v>
      </c>
      <c r="F54" s="367"/>
      <c r="G54" s="367">
        <f>'Methods&amp;Limits'!I94</f>
        <v>11.829</v>
      </c>
      <c r="H54" s="362">
        <f>IF(E$19&gt;G54,"Yes","")</f>
      </c>
      <c r="I54" s="368"/>
      <c r="J54" s="368"/>
      <c r="K54" s="369"/>
      <c r="L54" s="370"/>
      <c r="M54" s="371"/>
    </row>
    <row r="55" spans="1:13" ht="33" customHeight="1">
      <c r="A55" s="561" t="s">
        <v>405</v>
      </c>
      <c r="B55" s="561"/>
      <c r="C55" s="561"/>
      <c r="D55" s="561"/>
      <c r="E55" s="561"/>
      <c r="F55" s="561"/>
      <c r="G55" s="561"/>
      <c r="H55" s="561"/>
      <c r="I55" s="561"/>
      <c r="J55" s="561"/>
      <c r="K55" s="561"/>
      <c r="L55" s="561"/>
      <c r="M55" s="561"/>
    </row>
  </sheetData>
  <sheetProtection/>
  <mergeCells count="29">
    <mergeCell ref="A55:M55"/>
    <mergeCell ref="K51:M51"/>
    <mergeCell ref="K52:M52"/>
    <mergeCell ref="I38:M38"/>
    <mergeCell ref="K46:M46"/>
    <mergeCell ref="K47:M47"/>
    <mergeCell ref="K44:M44"/>
    <mergeCell ref="K45:M45"/>
    <mergeCell ref="K40:M40"/>
    <mergeCell ref="K41:M41"/>
    <mergeCell ref="K42:M42"/>
    <mergeCell ref="K43:M43"/>
    <mergeCell ref="L11:M11"/>
    <mergeCell ref="L12:M12"/>
    <mergeCell ref="B3:D3"/>
    <mergeCell ref="B4:D4"/>
    <mergeCell ref="B6:D6"/>
    <mergeCell ref="B7:D7"/>
    <mergeCell ref="B5:D5"/>
    <mergeCell ref="F39:G39"/>
    <mergeCell ref="C38:H38"/>
    <mergeCell ref="A23:D23"/>
    <mergeCell ref="N15:N16"/>
    <mergeCell ref="K39:M39"/>
    <mergeCell ref="A33:M33"/>
    <mergeCell ref="E24:M25"/>
    <mergeCell ref="E27:M28"/>
    <mergeCell ref="E26:M26"/>
    <mergeCell ref="E29:M29"/>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1"/>
  <headerFooter alignWithMargins="0">
    <oddHeader>&amp;L&amp;F&amp;C&amp;A</oddHeader>
    <oddFooter>&amp;L&amp;D&amp;CPage &amp;P of &amp;N</oddFooter>
  </headerFooter>
  <rowBreaks count="1" manualBreakCount="1">
    <brk id="34" max="13" man="1"/>
  </rowBreaks>
  <ignoredErrors>
    <ignoredError sqref="B3:D4 E42:E44"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Z54"/>
  <sheetViews>
    <sheetView showZeros="0" zoomScaleSheetLayoutView="75" zoomScalePageLayoutView="0" workbookViewId="0" topLeftCell="A1">
      <pane ySplit="8" topLeftCell="A9" activePane="bottomLeft" state="frozen"/>
      <selection pane="topLeft" activeCell="Q45" sqref="Q45"/>
      <selection pane="bottomLeft" activeCell="E42" sqref="E42:E44"/>
    </sheetView>
  </sheetViews>
  <sheetFormatPr defaultColWidth="11.421875" defaultRowHeight="12.75"/>
  <cols>
    <col min="1" max="1" width="31.7109375" style="1" customWidth="1"/>
    <col min="2" max="2" width="6.7109375" style="1" customWidth="1"/>
    <col min="3" max="3" width="14.57421875" style="1" customWidth="1"/>
    <col min="4" max="4" width="9.140625" style="1" bestFit="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1" width="10.28125" style="1" customWidth="1"/>
    <col min="12" max="12" width="22.7109375" style="1" customWidth="1"/>
    <col min="13" max="13" width="13.7109375" style="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8" customFormat="1" ht="18">
      <c r="A1" s="47" t="s">
        <v>440</v>
      </c>
    </row>
    <row r="2" spans="1:11" ht="5.25" customHeight="1">
      <c r="A2" s="2"/>
      <c r="B2" s="2"/>
      <c r="C2" s="2"/>
      <c r="D2" s="2"/>
      <c r="E2" s="2"/>
      <c r="F2" s="2"/>
      <c r="G2" s="2"/>
      <c r="H2" s="2"/>
      <c r="I2" s="2"/>
      <c r="J2" s="2"/>
      <c r="K2" s="2"/>
    </row>
    <row r="3" spans="1:4" ht="12.75">
      <c r="A3" s="49" t="s">
        <v>133</v>
      </c>
      <c r="B3" s="600" t="str">
        <f>'Contacts&amp;Summary'!B8</f>
        <v>Italy</v>
      </c>
      <c r="C3" s="600"/>
      <c r="D3" s="600"/>
    </row>
    <row r="4" spans="1:4" ht="12.75">
      <c r="A4" s="49" t="s">
        <v>169</v>
      </c>
      <c r="B4" s="600">
        <f>'Contacts&amp;Summary'!B7</f>
        <v>2007</v>
      </c>
      <c r="C4" s="600"/>
      <c r="D4" s="600"/>
    </row>
    <row r="5" spans="1:4" ht="12.75">
      <c r="A5" s="287" t="s">
        <v>462</v>
      </c>
      <c r="B5" s="574" t="s">
        <v>3</v>
      </c>
      <c r="C5" s="580"/>
      <c r="D5" s="581"/>
    </row>
    <row r="6" spans="1:4" ht="12.75">
      <c r="A6" s="50" t="s">
        <v>176</v>
      </c>
      <c r="B6" s="600" t="s">
        <v>19</v>
      </c>
      <c r="C6" s="600"/>
      <c r="D6" s="600"/>
    </row>
    <row r="7" spans="1:4" ht="12.75">
      <c r="A7" s="50" t="s">
        <v>177</v>
      </c>
      <c r="B7" s="600"/>
      <c r="C7" s="600"/>
      <c r="D7" s="600"/>
    </row>
    <row r="8" spans="1:11" ht="6" customHeight="1">
      <c r="A8" s="4"/>
      <c r="B8" s="4"/>
      <c r="C8" s="4"/>
      <c r="D8" s="4"/>
      <c r="E8" s="4"/>
      <c r="F8" s="4"/>
      <c r="G8" s="4"/>
      <c r="H8" s="4"/>
      <c r="I8" s="4"/>
      <c r="J8" s="4"/>
      <c r="K8" s="4"/>
    </row>
    <row r="9" spans="1:11" ht="15.75">
      <c r="A9" s="43" t="s">
        <v>194</v>
      </c>
      <c r="B9" s="4"/>
      <c r="C9" s="4"/>
      <c r="D9" s="4"/>
      <c r="E9" s="4"/>
      <c r="F9" s="4"/>
      <c r="G9" s="4"/>
      <c r="H9" s="4"/>
      <c r="I9" s="4"/>
      <c r="J9" s="4"/>
      <c r="K9" s="4"/>
    </row>
    <row r="10" spans="1:11" ht="5.25" customHeight="1">
      <c r="A10" s="4"/>
      <c r="B10" s="4"/>
      <c r="C10" s="4"/>
      <c r="D10" s="4"/>
      <c r="E10" s="4"/>
      <c r="F10" s="4"/>
      <c r="G10" s="4"/>
      <c r="H10" s="4"/>
      <c r="I10" s="4"/>
      <c r="J10" s="4"/>
      <c r="K10" s="4"/>
    </row>
    <row r="11" spans="1:14" ht="14.25">
      <c r="A11" s="5" t="s">
        <v>170</v>
      </c>
      <c r="B11" s="5" t="s">
        <v>135</v>
      </c>
      <c r="C11" s="6" t="s">
        <v>136</v>
      </c>
      <c r="D11" s="7"/>
      <c r="E11" s="7"/>
      <c r="F11" s="7"/>
      <c r="G11" s="8"/>
      <c r="H11" s="9" t="s">
        <v>179</v>
      </c>
      <c r="I11" s="10"/>
      <c r="J11" s="10"/>
      <c r="K11" s="11"/>
      <c r="L11" s="596" t="s">
        <v>410</v>
      </c>
      <c r="M11" s="597"/>
      <c r="N11" s="81"/>
    </row>
    <row r="12" spans="1:14" s="33" customFormat="1" ht="16.5" customHeight="1">
      <c r="A12" s="12"/>
      <c r="B12" s="12"/>
      <c r="C12" s="13"/>
      <c r="D12" s="14"/>
      <c r="E12" s="14"/>
      <c r="F12" s="14"/>
      <c r="G12" s="15"/>
      <c r="H12" s="16" t="s">
        <v>171</v>
      </c>
      <c r="I12" s="17"/>
      <c r="J12" s="18" t="s">
        <v>172</v>
      </c>
      <c r="K12" s="19"/>
      <c r="L12" s="598" t="s">
        <v>411</v>
      </c>
      <c r="M12" s="599"/>
      <c r="N12" s="81"/>
    </row>
    <row r="13" spans="1:14" s="33" customFormat="1" ht="22.5">
      <c r="A13" s="20"/>
      <c r="B13" s="20"/>
      <c r="C13" s="21" t="s">
        <v>178</v>
      </c>
      <c r="D13" s="22" t="s">
        <v>137</v>
      </c>
      <c r="E13" s="22" t="s">
        <v>138</v>
      </c>
      <c r="F13" s="22" t="s">
        <v>139</v>
      </c>
      <c r="G13" s="21" t="s">
        <v>173</v>
      </c>
      <c r="H13" s="23" t="s">
        <v>137</v>
      </c>
      <c r="I13" s="23" t="s">
        <v>138</v>
      </c>
      <c r="J13" s="23" t="s">
        <v>137</v>
      </c>
      <c r="K13" s="24" t="s">
        <v>138</v>
      </c>
      <c r="L13" s="324" t="s">
        <v>180</v>
      </c>
      <c r="M13" s="325" t="s">
        <v>191</v>
      </c>
      <c r="N13" s="157"/>
    </row>
    <row r="14" spans="1:14" ht="20.25" customHeight="1">
      <c r="A14" s="158" t="s">
        <v>132</v>
      </c>
      <c r="B14" s="165" t="s">
        <v>118</v>
      </c>
      <c r="C14" s="392">
        <v>24</v>
      </c>
      <c r="D14" s="394">
        <v>50</v>
      </c>
      <c r="E14" s="394">
        <v>59</v>
      </c>
      <c r="F14" s="395">
        <v>53.6</v>
      </c>
      <c r="G14" s="392">
        <v>2.1</v>
      </c>
      <c r="H14" s="396">
        <v>51</v>
      </c>
      <c r="I14" s="392" t="s">
        <v>118</v>
      </c>
      <c r="J14" s="166">
        <v>51</v>
      </c>
      <c r="K14" s="167" t="s">
        <v>118</v>
      </c>
      <c r="L14" s="168" t="s">
        <v>412</v>
      </c>
      <c r="M14" s="169">
        <v>1998</v>
      </c>
      <c r="N14" s="157"/>
    </row>
    <row r="15" spans="1:14" ht="20.25" customHeight="1">
      <c r="A15" s="158" t="s">
        <v>413</v>
      </c>
      <c r="B15" s="159" t="s">
        <v>131</v>
      </c>
      <c r="C15" s="392">
        <v>24</v>
      </c>
      <c r="D15" s="394">
        <v>824</v>
      </c>
      <c r="E15" s="394">
        <v>841</v>
      </c>
      <c r="F15" s="395">
        <v>831.9</v>
      </c>
      <c r="G15" s="392">
        <v>5.6</v>
      </c>
      <c r="H15" s="392"/>
      <c r="I15" s="392">
        <v>845</v>
      </c>
      <c r="J15" s="162"/>
      <c r="K15" s="163">
        <v>845</v>
      </c>
      <c r="L15" s="164" t="s">
        <v>476</v>
      </c>
      <c r="M15" s="164" t="s">
        <v>477</v>
      </c>
      <c r="N15" s="587"/>
    </row>
    <row r="16" spans="1:14" ht="20.25" customHeight="1">
      <c r="A16" s="158" t="s">
        <v>175</v>
      </c>
      <c r="B16" s="170" t="s">
        <v>130</v>
      </c>
      <c r="C16" s="392">
        <v>24</v>
      </c>
      <c r="D16" s="395">
        <v>350.5</v>
      </c>
      <c r="E16" s="395">
        <v>360.5</v>
      </c>
      <c r="F16" s="394">
        <v>356.3</v>
      </c>
      <c r="G16" s="396">
        <v>2.8</v>
      </c>
      <c r="H16" s="392"/>
      <c r="I16" s="392">
        <v>360</v>
      </c>
      <c r="J16" s="162"/>
      <c r="K16" s="163">
        <v>360</v>
      </c>
      <c r="L16" s="164" t="s">
        <v>475</v>
      </c>
      <c r="M16" s="164">
        <v>2000</v>
      </c>
      <c r="N16" s="587"/>
    </row>
    <row r="17" spans="1:14" ht="20.25" customHeight="1">
      <c r="A17" s="171" t="s">
        <v>414</v>
      </c>
      <c r="B17" s="172" t="s">
        <v>121</v>
      </c>
      <c r="C17" s="393">
        <v>20</v>
      </c>
      <c r="D17" s="397">
        <v>2.6</v>
      </c>
      <c r="E17" s="397">
        <v>6.9</v>
      </c>
      <c r="F17" s="397">
        <v>4.4</v>
      </c>
      <c r="G17" s="393">
        <v>1.3</v>
      </c>
      <c r="H17" s="393"/>
      <c r="I17" s="393">
        <v>11</v>
      </c>
      <c r="J17" s="162"/>
      <c r="K17" s="173">
        <v>11</v>
      </c>
      <c r="L17" s="164" t="s">
        <v>185</v>
      </c>
      <c r="M17" s="164">
        <v>1995</v>
      </c>
      <c r="N17" s="157"/>
    </row>
    <row r="18" spans="1:14" ht="33.75">
      <c r="A18" s="158" t="s">
        <v>463</v>
      </c>
      <c r="B18" s="159" t="s">
        <v>124</v>
      </c>
      <c r="C18" s="392"/>
      <c r="D18" s="395"/>
      <c r="E18" s="395"/>
      <c r="F18" s="395"/>
      <c r="G18" s="392"/>
      <c r="H18" s="392"/>
      <c r="I18" s="392"/>
      <c r="J18" s="162"/>
      <c r="K18" s="163">
        <v>50</v>
      </c>
      <c r="L18" s="164" t="s">
        <v>480</v>
      </c>
      <c r="M18" s="317" t="s">
        <v>481</v>
      </c>
      <c r="N18" s="157"/>
    </row>
    <row r="19" spans="1:14" ht="22.5">
      <c r="A19" s="316" t="s">
        <v>464</v>
      </c>
      <c r="B19" s="159" t="s">
        <v>124</v>
      </c>
      <c r="C19" s="392">
        <v>24</v>
      </c>
      <c r="D19" s="394">
        <v>1</v>
      </c>
      <c r="E19" s="395">
        <v>10.7</v>
      </c>
      <c r="F19" s="395">
        <v>6.8</v>
      </c>
      <c r="G19" s="392">
        <v>2.3</v>
      </c>
      <c r="H19" s="392"/>
      <c r="I19" s="392">
        <v>10</v>
      </c>
      <c r="J19" s="162"/>
      <c r="K19" s="163">
        <v>10</v>
      </c>
      <c r="L19" s="164" t="s">
        <v>478</v>
      </c>
      <c r="M19" s="317" t="s">
        <v>479</v>
      </c>
      <c r="N19" s="157"/>
    </row>
    <row r="20" spans="1:26" s="65" customFormat="1" ht="6" customHeight="1">
      <c r="A20" s="97"/>
      <c r="B20" s="97"/>
      <c r="C20" s="97"/>
      <c r="D20" s="97"/>
      <c r="E20" s="97"/>
      <c r="F20" s="97"/>
      <c r="G20" s="97"/>
      <c r="H20" s="97"/>
      <c r="I20" s="97"/>
      <c r="J20" s="97"/>
      <c r="K20" s="97"/>
      <c r="L20" s="40"/>
      <c r="M20" s="40"/>
      <c r="N20" s="40"/>
      <c r="O20" s="40"/>
      <c r="P20" s="40"/>
      <c r="Q20" s="39"/>
      <c r="R20" s="41"/>
      <c r="S20" s="41"/>
      <c r="T20" s="41"/>
      <c r="U20" s="40"/>
      <c r="V20" s="40"/>
      <c r="W20" s="39"/>
      <c r="X20" s="38"/>
      <c r="Y20" s="38"/>
      <c r="Z20" s="38"/>
    </row>
    <row r="21" spans="1:11" s="65" customFormat="1" ht="15.75">
      <c r="A21" s="44" t="s">
        <v>193</v>
      </c>
      <c r="B21" s="31"/>
      <c r="C21" s="31"/>
      <c r="D21" s="31"/>
      <c r="E21" s="31"/>
      <c r="F21" s="31"/>
      <c r="G21" s="31"/>
      <c r="H21" s="31"/>
      <c r="I21" s="31"/>
      <c r="J21" s="31"/>
      <c r="K21" s="31"/>
    </row>
    <row r="22" spans="1:11" ht="5.25" customHeight="1">
      <c r="A22" s="2"/>
      <c r="B22" s="2"/>
      <c r="C22" s="2"/>
      <c r="D22" s="2"/>
      <c r="E22" s="2"/>
      <c r="F22" s="2"/>
      <c r="G22" s="2"/>
      <c r="H22" s="2"/>
      <c r="I22" s="2"/>
      <c r="J22" s="2"/>
      <c r="K22" s="2"/>
    </row>
    <row r="23" spans="1:11" ht="12.75">
      <c r="A23" s="601" t="s">
        <v>159</v>
      </c>
      <c r="B23" s="602"/>
      <c r="C23" s="602"/>
      <c r="D23" s="602"/>
      <c r="E23" s="2"/>
      <c r="F23" s="2"/>
      <c r="G23" s="2"/>
      <c r="H23" s="2"/>
      <c r="I23" s="2"/>
      <c r="J23" s="2"/>
      <c r="K23" s="2"/>
    </row>
    <row r="24" spans="1:13" s="174" customFormat="1" ht="12.75">
      <c r="A24" s="159" t="s">
        <v>160</v>
      </c>
      <c r="B24" s="160">
        <v>12</v>
      </c>
      <c r="C24" s="159" t="s">
        <v>165</v>
      </c>
      <c r="D24" s="335"/>
      <c r="E24" s="609" t="s">
        <v>399</v>
      </c>
      <c r="F24" s="610"/>
      <c r="G24" s="610"/>
      <c r="H24" s="610"/>
      <c r="I24" s="610"/>
      <c r="J24" s="610"/>
      <c r="K24" s="610"/>
      <c r="L24" s="610"/>
      <c r="M24" s="610"/>
    </row>
    <row r="25" spans="1:13" s="174" customFormat="1" ht="12.75">
      <c r="A25" s="159" t="s">
        <v>161</v>
      </c>
      <c r="B25" s="160">
        <v>1</v>
      </c>
      <c r="C25" s="159" t="s">
        <v>127</v>
      </c>
      <c r="D25" s="335"/>
      <c r="E25" s="609"/>
      <c r="F25" s="610"/>
      <c r="G25" s="610"/>
      <c r="H25" s="610"/>
      <c r="I25" s="610"/>
      <c r="J25" s="610"/>
      <c r="K25" s="610"/>
      <c r="L25" s="610"/>
      <c r="M25" s="610"/>
    </row>
    <row r="26" spans="1:13" s="174" customFormat="1" ht="12.75">
      <c r="A26" s="159" t="s">
        <v>21</v>
      </c>
      <c r="B26" s="160">
        <v>11</v>
      </c>
      <c r="C26" s="159" t="s">
        <v>128</v>
      </c>
      <c r="D26" s="335"/>
      <c r="E26" s="609" t="s">
        <v>407</v>
      </c>
      <c r="F26" s="610"/>
      <c r="G26" s="610"/>
      <c r="H26" s="610"/>
      <c r="I26" s="610"/>
      <c r="J26" s="610"/>
      <c r="K26" s="610"/>
      <c r="L26" s="610"/>
      <c r="M26" s="610"/>
    </row>
    <row r="27" spans="1:13" s="174" customFormat="1" ht="12.75">
      <c r="A27" s="159" t="s">
        <v>126</v>
      </c>
      <c r="B27" s="335"/>
      <c r="C27" s="159" t="s">
        <v>166</v>
      </c>
      <c r="D27" s="335"/>
      <c r="E27" s="609" t="s">
        <v>408</v>
      </c>
      <c r="F27" s="610"/>
      <c r="G27" s="610"/>
      <c r="H27" s="610"/>
      <c r="I27" s="610"/>
      <c r="J27" s="610"/>
      <c r="K27" s="610"/>
      <c r="L27" s="610"/>
      <c r="M27" s="610"/>
    </row>
    <row r="28" spans="1:13" s="174" customFormat="1" ht="12.75">
      <c r="A28" s="159" t="s">
        <v>163</v>
      </c>
      <c r="B28" s="335"/>
      <c r="C28" s="159" t="s">
        <v>22</v>
      </c>
      <c r="D28" s="160"/>
      <c r="E28" s="609"/>
      <c r="F28" s="610"/>
      <c r="G28" s="610"/>
      <c r="H28" s="610"/>
      <c r="I28" s="610"/>
      <c r="J28" s="610"/>
      <c r="K28" s="610"/>
      <c r="L28" s="610"/>
      <c r="M28" s="610"/>
    </row>
    <row r="29" spans="1:13" s="174" customFormat="1" ht="13.5" thickBot="1">
      <c r="A29" s="159" t="s">
        <v>164</v>
      </c>
      <c r="B29" s="335"/>
      <c r="C29" s="159" t="s">
        <v>167</v>
      </c>
      <c r="D29" s="211"/>
      <c r="E29" s="609" t="s">
        <v>409</v>
      </c>
      <c r="F29" s="610"/>
      <c r="G29" s="610"/>
      <c r="H29" s="610"/>
      <c r="I29" s="610"/>
      <c r="J29" s="610"/>
      <c r="K29" s="610"/>
      <c r="L29" s="610"/>
      <c r="M29" s="610"/>
    </row>
    <row r="30" spans="3:11" ht="13.5" thickBot="1">
      <c r="C30" s="210" t="s">
        <v>168</v>
      </c>
      <c r="D30" s="212">
        <f>SUM(B24:B29,D24:D29)</f>
        <v>24</v>
      </c>
      <c r="E30" s="2"/>
      <c r="F30" s="2"/>
      <c r="G30" s="2"/>
      <c r="H30" s="2"/>
      <c r="I30" s="2"/>
      <c r="J30" s="2"/>
      <c r="K30" s="2"/>
    </row>
    <row r="31" ht="6" customHeight="1"/>
    <row r="32" spans="1:12" ht="12.75">
      <c r="A32" s="95" t="s">
        <v>243</v>
      </c>
      <c r="B32" s="65"/>
      <c r="C32" s="96"/>
      <c r="D32" s="65"/>
      <c r="E32" s="65"/>
      <c r="F32" s="65"/>
      <c r="G32" s="65"/>
      <c r="H32" s="65"/>
      <c r="I32" s="65"/>
      <c r="J32" s="65"/>
      <c r="K32" s="65"/>
      <c r="L32" s="65"/>
    </row>
    <row r="33" spans="1:13" ht="15.75" customHeight="1">
      <c r="A33" s="634" t="s">
        <v>361</v>
      </c>
      <c r="B33" s="635"/>
      <c r="C33" s="635"/>
      <c r="D33" s="635"/>
      <c r="E33" s="635"/>
      <c r="F33" s="635"/>
      <c r="G33" s="635"/>
      <c r="H33" s="635"/>
      <c r="I33" s="635"/>
      <c r="J33" s="635"/>
      <c r="K33" s="635"/>
      <c r="L33" s="635"/>
      <c r="M33" s="636"/>
    </row>
    <row r="34" spans="1:12" ht="6" customHeight="1">
      <c r="A34" s="31"/>
      <c r="B34" s="31"/>
      <c r="C34" s="31"/>
      <c r="D34" s="31"/>
      <c r="E34" s="31"/>
      <c r="F34" s="31"/>
      <c r="G34" s="31"/>
      <c r="H34" s="31"/>
      <c r="I34" s="31"/>
      <c r="J34" s="31"/>
      <c r="K34" s="31"/>
      <c r="L34" s="65"/>
    </row>
    <row r="35" ht="6" customHeight="1">
      <c r="A35" s="86"/>
    </row>
    <row r="36" ht="15.75">
      <c r="A36" s="175" t="s">
        <v>192</v>
      </c>
    </row>
    <row r="37" ht="6" customHeight="1"/>
    <row r="38" spans="1:13" ht="12.75">
      <c r="A38" s="5" t="s">
        <v>170</v>
      </c>
      <c r="B38" s="5" t="s">
        <v>135</v>
      </c>
      <c r="C38" s="429" t="s">
        <v>451</v>
      </c>
      <c r="D38" s="632"/>
      <c r="E38" s="632"/>
      <c r="F38" s="632"/>
      <c r="G38" s="632"/>
      <c r="H38" s="633"/>
      <c r="I38" s="611" t="s">
        <v>188</v>
      </c>
      <c r="J38" s="611"/>
      <c r="K38" s="611"/>
      <c r="L38" s="611"/>
      <c r="M38" s="611"/>
    </row>
    <row r="39" spans="1:13" ht="12.75">
      <c r="A39" s="12"/>
      <c r="B39" s="12"/>
      <c r="C39" s="35" t="s">
        <v>180</v>
      </c>
      <c r="D39" s="35" t="s">
        <v>191</v>
      </c>
      <c r="E39" s="35" t="s">
        <v>181</v>
      </c>
      <c r="F39" s="425" t="s">
        <v>186</v>
      </c>
      <c r="G39" s="426"/>
      <c r="H39" s="35"/>
      <c r="I39" s="35" t="s">
        <v>189</v>
      </c>
      <c r="J39" s="35" t="s">
        <v>190</v>
      </c>
      <c r="K39" s="603" t="s">
        <v>195</v>
      </c>
      <c r="L39" s="604"/>
      <c r="M39" s="605"/>
    </row>
    <row r="40" spans="1:13" ht="12.75">
      <c r="A40" s="20"/>
      <c r="B40" s="20"/>
      <c r="C40" s="35"/>
      <c r="D40" s="35"/>
      <c r="E40" s="35"/>
      <c r="F40" s="35" t="s">
        <v>137</v>
      </c>
      <c r="G40" s="35" t="s">
        <v>138</v>
      </c>
      <c r="H40" s="35" t="s">
        <v>187</v>
      </c>
      <c r="I40" s="35"/>
      <c r="J40" s="35"/>
      <c r="K40" s="425"/>
      <c r="L40" s="615"/>
      <c r="M40" s="426"/>
    </row>
    <row r="41" spans="1:13" ht="12.75">
      <c r="A41" s="25" t="str">
        <f>'Methods&amp;Limits'!A76</f>
        <v>Cetane number</v>
      </c>
      <c r="B41" s="26" t="str">
        <f>'Methods&amp;Limits'!B76</f>
        <v>--</v>
      </c>
      <c r="C41" s="36" t="str">
        <f>'Methods&amp;Limits'!E76</f>
        <v>EN-ISO 5165</v>
      </c>
      <c r="D41" s="36">
        <f>'Methods&amp;Limits'!F76</f>
        <v>1998</v>
      </c>
      <c r="E41" s="36">
        <f>'Methods&amp;Limits'!G76</f>
        <v>4.3</v>
      </c>
      <c r="F41" s="42">
        <f>'Methods&amp;Limits'!H76</f>
        <v>48.463</v>
      </c>
      <c r="G41" s="42"/>
      <c r="H41" s="35">
        <f>IF(D14&lt;F41,"Yes","")</f>
      </c>
      <c r="I41" s="87"/>
      <c r="J41" s="87"/>
      <c r="K41" s="593"/>
      <c r="L41" s="594"/>
      <c r="M41" s="595"/>
    </row>
    <row r="42" spans="1:13" ht="12.75">
      <c r="A42" s="54" t="str">
        <f>'Methods&amp;Limits'!A77</f>
        <v>Density at 15 oC</v>
      </c>
      <c r="B42" s="55" t="str">
        <f>'Methods&amp;Limits'!B77</f>
        <v>kg/m3</v>
      </c>
      <c r="C42" s="36" t="str">
        <f>'Methods&amp;Limits'!E77</f>
        <v>EN-ISO 3675</v>
      </c>
      <c r="D42" s="36">
        <f>'Methods&amp;Limits'!F77</f>
        <v>1998</v>
      </c>
      <c r="E42" s="100">
        <f>'Methods&amp;Limits'!G77</f>
        <v>1.2</v>
      </c>
      <c r="F42" s="42"/>
      <c r="G42" s="42">
        <f>'Methods&amp;Limits'!I77</f>
        <v>845.708</v>
      </c>
      <c r="H42" s="35">
        <f>IF(E15&gt;G42,"Yes","")</f>
      </c>
      <c r="I42" s="87"/>
      <c r="J42" s="87"/>
      <c r="K42" s="593"/>
      <c r="L42" s="594"/>
      <c r="M42" s="595"/>
    </row>
    <row r="43" spans="1:13" ht="12.75">
      <c r="A43" s="104">
        <f>'Methods&amp;Limits'!A78</f>
        <v>0</v>
      </c>
      <c r="B43" s="60">
        <f>'Methods&amp;Limits'!B78</f>
        <v>0</v>
      </c>
      <c r="C43" s="36" t="str">
        <f>'Methods&amp;Limits'!E78</f>
        <v>EN ISO 12185</v>
      </c>
      <c r="D43" s="36">
        <f>'Methods&amp;Limits'!F78</f>
        <v>1996</v>
      </c>
      <c r="E43" s="176">
        <f>'Methods&amp;Limits'!G78</f>
        <v>0.5084745762711094</v>
      </c>
      <c r="F43" s="42"/>
      <c r="G43" s="42">
        <f>'Methods&amp;Limits'!I78</f>
        <v>845.3</v>
      </c>
      <c r="H43" s="35">
        <f>IF(E15&gt;G43,"Yes","")</f>
      </c>
      <c r="I43" s="87"/>
      <c r="J43" s="87"/>
      <c r="K43" s="593"/>
      <c r="L43" s="594"/>
      <c r="M43" s="595"/>
    </row>
    <row r="44" spans="1:13" ht="12.75">
      <c r="A44" s="25" t="str">
        <f>'Methods&amp;Limits'!A79</f>
        <v>Distillation -- 95% Point</v>
      </c>
      <c r="B44" s="27" t="str">
        <f>'Methods&amp;Limits'!B79</f>
        <v>oC</v>
      </c>
      <c r="C44" s="36" t="str">
        <f>'Methods&amp;Limits'!E79</f>
        <v>EN-ISO 3405</v>
      </c>
      <c r="D44" s="36">
        <f>'Methods&amp;Limits'!F79</f>
        <v>2000</v>
      </c>
      <c r="E44" s="298">
        <f>'Methods&amp;Limits'!$G$79</f>
        <v>10</v>
      </c>
      <c r="F44" s="42"/>
      <c r="G44" s="42">
        <f>K16+0.361*1.645*$E44</f>
        <v>365.93845</v>
      </c>
      <c r="H44" s="35">
        <f>IF(E16&gt;G44,"Yes","")</f>
      </c>
      <c r="I44" s="87"/>
      <c r="J44" s="87"/>
      <c r="K44" s="593"/>
      <c r="L44" s="594"/>
      <c r="M44" s="595"/>
    </row>
    <row r="45" spans="1:13" ht="12.75">
      <c r="A45" s="29" t="str">
        <f>'Methods&amp;Limits'!A80</f>
        <v>Polycyclic aromatic hydrocarbons</v>
      </c>
      <c r="B45" s="30" t="str">
        <f>'Methods&amp;Limits'!B80</f>
        <v>% (m/m)</v>
      </c>
      <c r="C45" s="36" t="str">
        <f>'Methods&amp;Limits'!E80</f>
        <v>IP 391</v>
      </c>
      <c r="D45" s="36">
        <f>'Methods&amp;Limits'!F80</f>
        <v>1995</v>
      </c>
      <c r="E45" s="36">
        <f>'Methods&amp;Limits'!G80</f>
        <v>3.8</v>
      </c>
      <c r="F45" s="42"/>
      <c r="G45" s="42">
        <f>'Methods&amp;Limits'!I80</f>
        <v>13.242</v>
      </c>
      <c r="H45" s="35">
        <f>IF(E17&gt;G45,"Yes","")</f>
      </c>
      <c r="I45" s="87"/>
      <c r="J45" s="87"/>
      <c r="K45" s="593"/>
      <c r="L45" s="594"/>
      <c r="M45" s="595"/>
    </row>
    <row r="46" spans="1:13" ht="12.75">
      <c r="A46" s="54" t="str">
        <f>'Methods&amp;Limits'!A86</f>
        <v>Sulphur content (low sulphur, from 2005)</v>
      </c>
      <c r="B46" s="55" t="str">
        <f>'Methods&amp;Limits'!B86</f>
        <v>mg/kg</v>
      </c>
      <c r="C46" s="36" t="str">
        <f>'Methods&amp;Limits'!E86</f>
        <v>EN ISO 14596</v>
      </c>
      <c r="D46" s="36">
        <f>'Methods&amp;Limits'!F86</f>
        <v>1998</v>
      </c>
      <c r="E46" s="42">
        <f>'Methods&amp;Limits'!G86</f>
        <v>20</v>
      </c>
      <c r="F46" s="42"/>
      <c r="G46" s="42">
        <f>'Methods&amp;Limits'!I86</f>
        <v>61.8</v>
      </c>
      <c r="H46" s="35">
        <f>IF(E$18&gt;G46,"Yes","")</f>
      </c>
      <c r="I46" s="87"/>
      <c r="J46" s="87"/>
      <c r="K46" s="593"/>
      <c r="L46" s="594"/>
      <c r="M46" s="595"/>
    </row>
    <row r="47" spans="1:13" ht="12.75">
      <c r="A47" s="29">
        <f>'Methods&amp;Limits'!A87</f>
        <v>0</v>
      </c>
      <c r="B47" s="58">
        <f>'Methods&amp;Limits'!B87</f>
        <v>0</v>
      </c>
      <c r="C47" s="36" t="str">
        <f>'Methods&amp;Limits'!E87</f>
        <v>EN 24260</v>
      </c>
      <c r="D47" s="36">
        <f>'Methods&amp;Limits'!F87</f>
        <v>1994</v>
      </c>
      <c r="E47" s="42">
        <f>'Methods&amp;Limits'!G87</f>
        <v>6.779661016949153</v>
      </c>
      <c r="F47" s="42"/>
      <c r="G47" s="42">
        <f>'Methods&amp;Limits'!I87</f>
        <v>54</v>
      </c>
      <c r="H47" s="35">
        <f>IF(E$18&gt;G47,"Yes","")</f>
      </c>
      <c r="I47" s="87"/>
      <c r="J47" s="87"/>
      <c r="K47" s="593"/>
      <c r="L47" s="594"/>
      <c r="M47" s="595"/>
    </row>
    <row r="48" spans="1:13" ht="12.75">
      <c r="A48" s="29"/>
      <c r="B48" s="58">
        <f>'Methods&amp;Limits'!B88</f>
        <v>0</v>
      </c>
      <c r="C48" s="36" t="str">
        <f>'Methods&amp;Limits'!E88</f>
        <v>EN ISO 20846</v>
      </c>
      <c r="D48" s="36">
        <f>'Methods&amp;Limits'!F88</f>
        <v>2004</v>
      </c>
      <c r="E48" s="42">
        <f>'Methods&amp;Limits'!G88</f>
        <v>6.7</v>
      </c>
      <c r="F48" s="42"/>
      <c r="G48" s="42">
        <f>'Methods&amp;Limits'!I88</f>
        <v>53.953</v>
      </c>
      <c r="H48" s="35">
        <f>IF(E$18&gt;G48,"Yes","")</f>
      </c>
      <c r="I48" s="87"/>
      <c r="J48" s="87"/>
      <c r="K48" s="313"/>
      <c r="L48" s="314"/>
      <c r="M48" s="315"/>
    </row>
    <row r="49" spans="1:13" ht="12.75">
      <c r="A49" s="29"/>
      <c r="B49" s="58">
        <f>'Methods&amp;Limits'!B89</f>
        <v>0</v>
      </c>
      <c r="C49" s="36" t="str">
        <f>'Methods&amp;Limits'!E89</f>
        <v>EN ISO 20847</v>
      </c>
      <c r="D49" s="36">
        <f>'Methods&amp;Limits'!F89</f>
        <v>2004</v>
      </c>
      <c r="E49" s="42">
        <f>'Methods&amp;Limits'!G89</f>
        <v>12.8</v>
      </c>
      <c r="F49" s="42"/>
      <c r="G49" s="42">
        <f>'Methods&amp;Limits'!I89</f>
        <v>57.552</v>
      </c>
      <c r="H49" s="35">
        <f>IF(E$18&gt;G49,"Yes","")</f>
      </c>
      <c r="I49" s="87"/>
      <c r="J49" s="87"/>
      <c r="K49" s="313"/>
      <c r="L49" s="314"/>
      <c r="M49" s="315"/>
    </row>
    <row r="50" spans="1:13" ht="12.75">
      <c r="A50" s="104"/>
      <c r="B50" s="60">
        <f>'Methods&amp;Limits'!B90</f>
        <v>0</v>
      </c>
      <c r="C50" s="36" t="str">
        <f>'Methods&amp;Limits'!E90</f>
        <v>EN ISO 20884</v>
      </c>
      <c r="D50" s="36">
        <f>'Methods&amp;Limits'!F90</f>
        <v>2004</v>
      </c>
      <c r="E50" s="42">
        <f>'Methods&amp;Limits'!G90</f>
        <v>7.9</v>
      </c>
      <c r="F50" s="42"/>
      <c r="G50" s="42">
        <f>'Methods&amp;Limits'!I90</f>
        <v>54.661</v>
      </c>
      <c r="H50" s="35">
        <f>IF(E$18&gt;G50,"Yes","")</f>
      </c>
      <c r="I50" s="87"/>
      <c r="J50" s="87"/>
      <c r="K50" s="313"/>
      <c r="L50" s="314"/>
      <c r="M50" s="315"/>
    </row>
    <row r="51" spans="1:13" ht="12.75">
      <c r="A51" s="54" t="str">
        <f>'Methods&amp;Limits'!A91</f>
        <v>Sulphur content (sulphur free, from 2005)</v>
      </c>
      <c r="B51" s="55" t="str">
        <f>'Methods&amp;Limits'!B91</f>
        <v>mg/kg</v>
      </c>
      <c r="C51" s="36" t="str">
        <f>'Methods&amp;Limits'!E91</f>
        <v>EN ISO 14596</v>
      </c>
      <c r="D51" s="36">
        <f>'Methods&amp;Limits'!F91</f>
        <v>1998</v>
      </c>
      <c r="E51" s="42">
        <f>'Methods&amp;Limits'!G91</f>
        <v>5</v>
      </c>
      <c r="F51" s="42"/>
      <c r="G51" s="42">
        <f>'Methods&amp;Limits'!I91</f>
        <v>12.95</v>
      </c>
      <c r="H51" s="35">
        <f>IF(E$19&gt;G51,"Yes","")</f>
      </c>
      <c r="I51" s="87"/>
      <c r="J51" s="87"/>
      <c r="K51" s="593"/>
      <c r="L51" s="594"/>
      <c r="M51" s="595"/>
    </row>
    <row r="52" spans="1:13" ht="12.75">
      <c r="A52" s="29">
        <f>'Methods&amp;Limits'!A92</f>
        <v>0</v>
      </c>
      <c r="B52" s="58">
        <f>'Methods&amp;Limits'!B92</f>
        <v>0</v>
      </c>
      <c r="C52" s="36" t="str">
        <f>'Methods&amp;Limits'!E92</f>
        <v>EN 24260</v>
      </c>
      <c r="D52" s="36">
        <f>'Methods&amp;Limits'!F92</f>
        <v>1994</v>
      </c>
      <c r="E52" s="42">
        <f>'Methods&amp;Limits'!G92</f>
        <v>3.3898305084745766</v>
      </c>
      <c r="F52" s="42"/>
      <c r="G52" s="42">
        <f>'Methods&amp;Limits'!I92</f>
        <v>12</v>
      </c>
      <c r="H52" s="35">
        <f>IF(E$19&gt;G52,"Yes","")</f>
      </c>
      <c r="I52" s="87"/>
      <c r="J52" s="87"/>
      <c r="K52" s="593"/>
      <c r="L52" s="594"/>
      <c r="M52" s="595"/>
    </row>
    <row r="53" spans="1:13" ht="12.75">
      <c r="A53" s="29">
        <f>'Methods&amp;Limits'!A93</f>
        <v>0</v>
      </c>
      <c r="B53" s="58">
        <f>'Methods&amp;Limits'!B93</f>
        <v>0</v>
      </c>
      <c r="C53" s="36" t="str">
        <f>'Methods&amp;Limits'!E93</f>
        <v>EN ISO 20846</v>
      </c>
      <c r="D53" s="36">
        <f>'Methods&amp;Limits'!F93</f>
        <v>2004</v>
      </c>
      <c r="E53" s="42">
        <f>'Methods&amp;Limits'!G93</f>
        <v>2.2</v>
      </c>
      <c r="F53" s="42"/>
      <c r="G53" s="42">
        <f>'Methods&amp;Limits'!I93</f>
        <v>11.298</v>
      </c>
      <c r="H53" s="35">
        <f>IF(E$19&gt;G53,"Yes","")</f>
      </c>
      <c r="I53" s="87"/>
      <c r="J53" s="87"/>
      <c r="K53" s="593"/>
      <c r="L53" s="594"/>
      <c r="M53" s="595"/>
    </row>
    <row r="54" spans="1:13" ht="12.75">
      <c r="A54" s="104">
        <f>'Methods&amp;Limits'!A94</f>
        <v>0</v>
      </c>
      <c r="B54" s="60">
        <f>'Methods&amp;Limits'!B94</f>
        <v>0</v>
      </c>
      <c r="C54" s="36" t="str">
        <f>'Methods&amp;Limits'!E94</f>
        <v>EN ISO 20884</v>
      </c>
      <c r="D54" s="36">
        <f>'Methods&amp;Limits'!F94</f>
        <v>2004</v>
      </c>
      <c r="E54" s="42">
        <f>'Methods&amp;Limits'!G94</f>
        <v>3.1</v>
      </c>
      <c r="F54" s="42"/>
      <c r="G54" s="42">
        <f>'Methods&amp;Limits'!I94</f>
        <v>11.829</v>
      </c>
      <c r="H54" s="35">
        <f>IF(E$19&gt;G54,"Yes","")</f>
      </c>
      <c r="I54" s="87"/>
      <c r="J54" s="87"/>
      <c r="K54" s="593"/>
      <c r="L54" s="594"/>
      <c r="M54" s="595"/>
    </row>
  </sheetData>
  <sheetProtection/>
  <mergeCells count="30">
    <mergeCell ref="K53:M53"/>
    <mergeCell ref="K54:M54"/>
    <mergeCell ref="K51:M51"/>
    <mergeCell ref="K52:M52"/>
    <mergeCell ref="I38:M38"/>
    <mergeCell ref="K46:M46"/>
    <mergeCell ref="K47:M47"/>
    <mergeCell ref="K44:M44"/>
    <mergeCell ref="K45:M45"/>
    <mergeCell ref="K40:M40"/>
    <mergeCell ref="K41:M41"/>
    <mergeCell ref="K42:M42"/>
    <mergeCell ref="K43:M43"/>
    <mergeCell ref="L11:M11"/>
    <mergeCell ref="L12:M12"/>
    <mergeCell ref="B3:D3"/>
    <mergeCell ref="B4:D4"/>
    <mergeCell ref="B6:D6"/>
    <mergeCell ref="B7:D7"/>
    <mergeCell ref="B5:D5"/>
    <mergeCell ref="F39:G39"/>
    <mergeCell ref="C38:H38"/>
    <mergeCell ref="A23:D23"/>
    <mergeCell ref="N15:N16"/>
    <mergeCell ref="K39:M39"/>
    <mergeCell ref="A33:M33"/>
    <mergeCell ref="E24:M25"/>
    <mergeCell ref="E27:M28"/>
    <mergeCell ref="E26:M26"/>
    <mergeCell ref="E29:M29"/>
  </mergeCells>
  <printOptions/>
  <pageMargins left="0.75" right="0.75" top="1" bottom="1" header="0.4921259845" footer="0.4921259845"/>
  <pageSetup fitToHeight="1" fitToWidth="1" horizontalDpi="600" verticalDpi="600" orientation="landscape" paperSize="9" scale="63" r:id="rId1"/>
  <headerFooter alignWithMargins="0">
    <oddHeader>&amp;L&amp;F&amp;C&amp;A</oddHeader>
    <oddFooter>&amp;L&amp;D&amp;CPage &amp;P of &amp;N</oddFooter>
  </headerFooter>
  <rowBreaks count="1" manualBreakCount="1">
    <brk id="34" max="13" man="1"/>
  </rowBreaks>
  <ignoredErrors>
    <ignoredError sqref="B3:D4 E42:E44"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94"/>
  <sheetViews>
    <sheetView zoomScale="85" zoomScaleNormal="85" zoomScalePageLayoutView="0" workbookViewId="0" topLeftCell="A1">
      <pane ySplit="8" topLeftCell="A9" activePane="bottomLeft" state="frozen"/>
      <selection pane="topLeft" activeCell="Q45" sqref="Q45"/>
      <selection pane="bottomLeft" activeCell="M12" sqref="M12"/>
    </sheetView>
  </sheetViews>
  <sheetFormatPr defaultColWidth="9.140625" defaultRowHeight="12.75"/>
  <cols>
    <col min="1" max="1" width="38.00390625" style="0" customWidth="1"/>
    <col min="2" max="2" width="6.28125" style="0" bestFit="1" customWidth="1"/>
    <col min="3" max="4" width="6.28125" style="101" customWidth="1"/>
    <col min="5" max="5" width="12.7109375" style="0" bestFit="1" customWidth="1"/>
    <col min="6" max="6" width="6.28125" style="101" bestFit="1" customWidth="1"/>
    <col min="7" max="7" width="18.7109375" style="101" bestFit="1" customWidth="1"/>
    <col min="8" max="8" width="10.00390625" style="101" bestFit="1" customWidth="1"/>
    <col min="9" max="9" width="11.7109375" style="101" customWidth="1"/>
  </cols>
  <sheetData>
    <row r="1" spans="1:9" ht="18">
      <c r="A1" s="102" t="s">
        <v>244</v>
      </c>
      <c r="B1" s="1"/>
      <c r="C1" s="103"/>
      <c r="D1" s="103"/>
      <c r="E1" s="1"/>
      <c r="F1" s="103"/>
      <c r="G1" s="103"/>
      <c r="H1" s="103"/>
      <c r="I1" s="103"/>
    </row>
    <row r="2" spans="1:9" ht="12.75">
      <c r="A2" s="1" t="s">
        <v>488</v>
      </c>
      <c r="B2" s="1"/>
      <c r="C2" s="103"/>
      <c r="D2" s="103"/>
      <c r="E2" s="1"/>
      <c r="F2" s="103"/>
      <c r="G2" s="103"/>
      <c r="H2" s="103"/>
      <c r="I2" s="103"/>
    </row>
    <row r="3" spans="1:9" ht="12.75">
      <c r="A3" s="1"/>
      <c r="B3" s="1"/>
      <c r="C3" s="103"/>
      <c r="D3" s="103"/>
      <c r="E3" s="1"/>
      <c r="F3" s="103"/>
      <c r="G3" s="103"/>
      <c r="H3" s="103"/>
      <c r="I3" s="103"/>
    </row>
    <row r="4" spans="1:9" ht="15.75">
      <c r="A4" s="45" t="s">
        <v>245</v>
      </c>
      <c r="B4" s="1"/>
      <c r="C4" s="103"/>
      <c r="D4" s="103"/>
      <c r="E4" s="1"/>
      <c r="F4" s="103"/>
      <c r="G4" s="103"/>
      <c r="H4" s="103"/>
      <c r="I4" s="103"/>
    </row>
    <row r="5" spans="1:9" ht="6" customHeight="1">
      <c r="A5" s="1"/>
      <c r="B5" s="1"/>
      <c r="C5" s="103"/>
      <c r="D5" s="103"/>
      <c r="E5" s="1"/>
      <c r="F5" s="103"/>
      <c r="G5" s="103"/>
      <c r="H5" s="103"/>
      <c r="I5" s="103"/>
    </row>
    <row r="6" spans="1:9" ht="12.75">
      <c r="A6" s="5" t="s">
        <v>170</v>
      </c>
      <c r="B6" s="5" t="s">
        <v>135</v>
      </c>
      <c r="C6" s="425" t="s">
        <v>246</v>
      </c>
      <c r="D6" s="426"/>
      <c r="E6" s="429" t="s">
        <v>247</v>
      </c>
      <c r="F6" s="430"/>
      <c r="G6" s="430"/>
      <c r="H6" s="430"/>
      <c r="I6" s="431"/>
    </row>
    <row r="7" spans="1:9" ht="27" customHeight="1">
      <c r="A7" s="12"/>
      <c r="B7" s="12"/>
      <c r="C7" s="425" t="s">
        <v>248</v>
      </c>
      <c r="D7" s="426"/>
      <c r="E7" s="88" t="s">
        <v>180</v>
      </c>
      <c r="F7" s="88" t="s">
        <v>191</v>
      </c>
      <c r="G7" s="88" t="s">
        <v>482</v>
      </c>
      <c r="H7" s="427" t="s">
        <v>268</v>
      </c>
      <c r="I7" s="428"/>
    </row>
    <row r="8" spans="1:9" ht="12.75">
      <c r="A8" s="12"/>
      <c r="B8" s="12"/>
      <c r="C8" s="88" t="s">
        <v>249</v>
      </c>
      <c r="D8" s="88" t="s">
        <v>250</v>
      </c>
      <c r="E8" s="88"/>
      <c r="F8" s="88"/>
      <c r="G8" s="88"/>
      <c r="H8" s="35" t="s">
        <v>137</v>
      </c>
      <c r="I8" s="35" t="s">
        <v>138</v>
      </c>
    </row>
    <row r="9" spans="1:9" ht="12.75">
      <c r="A9" s="54" t="s">
        <v>251</v>
      </c>
      <c r="B9" s="56" t="s">
        <v>118</v>
      </c>
      <c r="C9" s="36">
        <v>95</v>
      </c>
      <c r="D9" s="36"/>
      <c r="E9" s="304" t="s">
        <v>454</v>
      </c>
      <c r="F9" s="305">
        <v>2005</v>
      </c>
      <c r="G9" s="305">
        <v>0.7</v>
      </c>
      <c r="H9" s="42">
        <f>C9-0.59*G9</f>
        <v>94.587</v>
      </c>
      <c r="I9" s="36"/>
    </row>
    <row r="10" spans="1:9" ht="12.75">
      <c r="A10" s="118" t="s">
        <v>267</v>
      </c>
      <c r="B10" s="61" t="s">
        <v>118</v>
      </c>
      <c r="C10" s="36">
        <v>91</v>
      </c>
      <c r="D10" s="36"/>
      <c r="E10" s="304" t="s">
        <v>454</v>
      </c>
      <c r="F10" s="305">
        <v>2005</v>
      </c>
      <c r="G10" s="305">
        <v>0.7</v>
      </c>
      <c r="H10" s="42">
        <f>C10-0.59*G10</f>
        <v>90.587</v>
      </c>
      <c r="I10" s="36"/>
    </row>
    <row r="11" spans="1:9" ht="12.75">
      <c r="A11" s="54" t="s">
        <v>252</v>
      </c>
      <c r="B11" s="56" t="s">
        <v>118</v>
      </c>
      <c r="C11" s="36">
        <v>85</v>
      </c>
      <c r="D11" s="36"/>
      <c r="E11" s="304" t="s">
        <v>455</v>
      </c>
      <c r="F11" s="305">
        <v>2005</v>
      </c>
      <c r="G11" s="305">
        <v>0.9</v>
      </c>
      <c r="H11" s="42">
        <f>C11-0.59*G11</f>
        <v>84.469</v>
      </c>
      <c r="I11" s="36"/>
    </row>
    <row r="12" spans="1:9" ht="12.75">
      <c r="A12" s="118" t="s">
        <v>267</v>
      </c>
      <c r="B12" s="61" t="s">
        <v>118</v>
      </c>
      <c r="C12" s="36">
        <v>81</v>
      </c>
      <c r="D12" s="36"/>
      <c r="E12" s="304" t="s">
        <v>455</v>
      </c>
      <c r="F12" s="305">
        <v>2005</v>
      </c>
      <c r="G12" s="305">
        <v>0.9</v>
      </c>
      <c r="H12" s="42">
        <f>C12-0.59*G12</f>
        <v>80.469</v>
      </c>
      <c r="I12" s="36"/>
    </row>
    <row r="13" spans="1:9" ht="12.75">
      <c r="A13" s="54" t="s">
        <v>145</v>
      </c>
      <c r="B13" s="55"/>
      <c r="C13" s="36"/>
      <c r="D13" s="36"/>
      <c r="E13" s="304"/>
      <c r="F13" s="305"/>
      <c r="G13" s="305"/>
      <c r="H13" s="36"/>
      <c r="I13" s="42"/>
    </row>
    <row r="14" spans="1:9" ht="12.75">
      <c r="A14" s="57" t="s">
        <v>253</v>
      </c>
      <c r="B14" s="58" t="s">
        <v>119</v>
      </c>
      <c r="C14" s="36"/>
      <c r="D14" s="36">
        <v>60</v>
      </c>
      <c r="E14" s="304" t="s">
        <v>254</v>
      </c>
      <c r="F14" s="305">
        <v>2000</v>
      </c>
      <c r="G14" s="306">
        <v>3</v>
      </c>
      <c r="H14" s="36"/>
      <c r="I14" s="42">
        <f>D14+0.59*G14</f>
        <v>61.77</v>
      </c>
    </row>
    <row r="15" spans="1:9" ht="12.75">
      <c r="A15" s="59" t="s">
        <v>294</v>
      </c>
      <c r="B15" s="60" t="s">
        <v>119</v>
      </c>
      <c r="C15" s="36"/>
      <c r="D15" s="36">
        <v>70</v>
      </c>
      <c r="E15" s="304" t="s">
        <v>254</v>
      </c>
      <c r="F15" s="305">
        <v>2000</v>
      </c>
      <c r="G15" s="306">
        <v>3.2</v>
      </c>
      <c r="H15" s="36"/>
      <c r="I15" s="42">
        <f>D15+0.59*G15</f>
        <v>71.888</v>
      </c>
    </row>
    <row r="16" spans="1:9" ht="12.75">
      <c r="A16" s="29" t="s">
        <v>449</v>
      </c>
      <c r="B16" s="58"/>
      <c r="C16" s="36"/>
      <c r="D16" s="36"/>
      <c r="E16" s="304"/>
      <c r="F16" s="305"/>
      <c r="G16" s="305"/>
      <c r="H16" s="36"/>
      <c r="I16" s="36"/>
    </row>
    <row r="17" spans="1:9" ht="12.75">
      <c r="A17" s="57" t="s">
        <v>236</v>
      </c>
      <c r="B17" s="30" t="s">
        <v>120</v>
      </c>
      <c r="C17" s="100">
        <v>46</v>
      </c>
      <c r="D17" s="100"/>
      <c r="E17" s="34" t="s">
        <v>184</v>
      </c>
      <c r="F17" s="36">
        <v>2000</v>
      </c>
      <c r="G17" s="99">
        <v>4</v>
      </c>
      <c r="H17" s="99">
        <f>C17-0.59*G17</f>
        <v>43.64</v>
      </c>
      <c r="I17" s="36"/>
    </row>
    <row r="18" spans="1:9" ht="12.75">
      <c r="A18" s="59" t="s">
        <v>237</v>
      </c>
      <c r="B18" s="61" t="s">
        <v>120</v>
      </c>
      <c r="C18" s="100">
        <v>75</v>
      </c>
      <c r="D18" s="100"/>
      <c r="E18" s="34" t="s">
        <v>184</v>
      </c>
      <c r="F18" s="36">
        <v>2000</v>
      </c>
      <c r="G18" s="99">
        <v>4</v>
      </c>
      <c r="H18" s="99">
        <f>C18-0.59*G18</f>
        <v>72.64</v>
      </c>
      <c r="I18" s="36"/>
    </row>
    <row r="19" spans="1:9" ht="12.75">
      <c r="A19" s="29" t="s">
        <v>147</v>
      </c>
      <c r="B19" s="58"/>
      <c r="C19" s="36"/>
      <c r="D19" s="36"/>
      <c r="E19" s="34"/>
      <c r="F19" s="36"/>
      <c r="G19" s="36"/>
      <c r="H19" s="36"/>
      <c r="I19" s="36"/>
    </row>
    <row r="20" spans="1:9" ht="12.75">
      <c r="A20" s="57" t="s">
        <v>239</v>
      </c>
      <c r="B20" s="30" t="s">
        <v>120</v>
      </c>
      <c r="C20" s="105"/>
      <c r="D20" s="106">
        <v>18</v>
      </c>
      <c r="E20" s="304" t="s">
        <v>199</v>
      </c>
      <c r="F20" s="305" t="s">
        <v>456</v>
      </c>
      <c r="G20" s="306">
        <v>4.63</v>
      </c>
      <c r="H20" s="305"/>
      <c r="I20" s="306">
        <f aca="true" t="shared" si="0" ref="I20:I30">D20+0.59*G20</f>
        <v>20.7317</v>
      </c>
    </row>
    <row r="21" spans="1:9" ht="12.75">
      <c r="A21" s="320" t="s">
        <v>465</v>
      </c>
      <c r="B21" s="30"/>
      <c r="C21" s="111"/>
      <c r="D21" s="303">
        <f>D20</f>
        <v>18</v>
      </c>
      <c r="E21" s="304" t="s">
        <v>466</v>
      </c>
      <c r="F21" s="305" t="s">
        <v>456</v>
      </c>
      <c r="G21" s="306">
        <v>6.5</v>
      </c>
      <c r="H21" s="305"/>
      <c r="I21" s="306">
        <f t="shared" si="0"/>
        <v>21.835</v>
      </c>
    </row>
    <row r="22" spans="1:9" ht="12.75">
      <c r="A22" s="57"/>
      <c r="B22" s="30"/>
      <c r="C22" s="107"/>
      <c r="D22" s="302">
        <f>D20</f>
        <v>18</v>
      </c>
      <c r="E22" s="304" t="s">
        <v>457</v>
      </c>
      <c r="F22" s="305">
        <v>2004</v>
      </c>
      <c r="G22" s="305">
        <v>2.6</v>
      </c>
      <c r="H22" s="305"/>
      <c r="I22" s="306">
        <f t="shared" si="0"/>
        <v>19.534</v>
      </c>
    </row>
    <row r="23" spans="1:9" ht="12.75">
      <c r="A23" s="57" t="s">
        <v>255</v>
      </c>
      <c r="B23" s="30" t="s">
        <v>120</v>
      </c>
      <c r="C23" s="105"/>
      <c r="D23" s="106">
        <v>21</v>
      </c>
      <c r="E23" s="304" t="s">
        <v>199</v>
      </c>
      <c r="F23" s="305" t="s">
        <v>456</v>
      </c>
      <c r="G23" s="305">
        <v>5.1</v>
      </c>
      <c r="H23" s="305"/>
      <c r="I23" s="306">
        <f t="shared" si="0"/>
        <v>24.009</v>
      </c>
    </row>
    <row r="24" spans="1:9" ht="12.75">
      <c r="A24" s="57"/>
      <c r="B24" s="30"/>
      <c r="C24" s="107"/>
      <c r="D24" s="302">
        <f>D23</f>
        <v>21</v>
      </c>
      <c r="E24" s="304" t="s">
        <v>457</v>
      </c>
      <c r="F24" s="305">
        <v>2004</v>
      </c>
      <c r="G24" s="306">
        <v>3</v>
      </c>
      <c r="H24" s="305"/>
      <c r="I24" s="306">
        <f t="shared" si="0"/>
        <v>22.77</v>
      </c>
    </row>
    <row r="25" spans="1:9" ht="12.75">
      <c r="A25" s="57" t="s">
        <v>468</v>
      </c>
      <c r="B25" s="30" t="s">
        <v>120</v>
      </c>
      <c r="C25" s="105"/>
      <c r="D25" s="106">
        <v>42</v>
      </c>
      <c r="E25" s="304" t="s">
        <v>199</v>
      </c>
      <c r="F25" s="305" t="s">
        <v>456</v>
      </c>
      <c r="G25" s="305">
        <v>3.7</v>
      </c>
      <c r="H25" s="305"/>
      <c r="I25" s="306">
        <f t="shared" si="0"/>
        <v>44.183</v>
      </c>
    </row>
    <row r="26" spans="1:9" ht="12.75">
      <c r="A26" s="57"/>
      <c r="B26" s="30"/>
      <c r="C26" s="107"/>
      <c r="D26" s="302">
        <f>D25</f>
        <v>42</v>
      </c>
      <c r="E26" s="304" t="s">
        <v>457</v>
      </c>
      <c r="F26" s="305">
        <v>2004</v>
      </c>
      <c r="G26" s="306">
        <v>2</v>
      </c>
      <c r="H26" s="305"/>
      <c r="I26" s="306">
        <f t="shared" si="0"/>
        <v>43.18</v>
      </c>
    </row>
    <row r="27" spans="1:9" ht="12.75">
      <c r="A27" s="57" t="s">
        <v>467</v>
      </c>
      <c r="B27" s="30"/>
      <c r="C27" s="105"/>
      <c r="D27" s="106">
        <v>35</v>
      </c>
      <c r="E27" s="304" t="s">
        <v>199</v>
      </c>
      <c r="F27" s="305" t="s">
        <v>456</v>
      </c>
      <c r="G27" s="305">
        <v>3.7</v>
      </c>
      <c r="H27" s="305"/>
      <c r="I27" s="306">
        <f t="shared" si="0"/>
        <v>37.183</v>
      </c>
    </row>
    <row r="28" spans="1:9" ht="12.75">
      <c r="A28" s="57"/>
      <c r="B28" s="30"/>
      <c r="C28" s="107"/>
      <c r="D28" s="302">
        <f>D27</f>
        <v>35</v>
      </c>
      <c r="E28" s="304" t="s">
        <v>457</v>
      </c>
      <c r="F28" s="305">
        <v>2004</v>
      </c>
      <c r="G28" s="305">
        <v>1.7</v>
      </c>
      <c r="H28" s="305"/>
      <c r="I28" s="306">
        <f t="shared" si="0"/>
        <v>36.003</v>
      </c>
    </row>
    <row r="29" spans="1:9" ht="12.75">
      <c r="A29" s="57" t="s">
        <v>149</v>
      </c>
      <c r="B29" s="30" t="s">
        <v>120</v>
      </c>
      <c r="C29" s="105"/>
      <c r="D29" s="106">
        <v>1</v>
      </c>
      <c r="E29" s="304" t="s">
        <v>256</v>
      </c>
      <c r="F29" s="305">
        <v>1998</v>
      </c>
      <c r="G29" s="308">
        <v>0.1</v>
      </c>
      <c r="H29" s="305"/>
      <c r="I29" s="308">
        <f t="shared" si="0"/>
        <v>1.059</v>
      </c>
    </row>
    <row r="30" spans="1:9" ht="12.75">
      <c r="A30" s="57"/>
      <c r="B30" s="30"/>
      <c r="C30" s="111"/>
      <c r="D30" s="303">
        <f>D29</f>
        <v>1</v>
      </c>
      <c r="E30" s="304" t="s">
        <v>257</v>
      </c>
      <c r="F30" s="305">
        <v>1996</v>
      </c>
      <c r="G30" s="308">
        <f>0.17</f>
        <v>0.17</v>
      </c>
      <c r="H30" s="305"/>
      <c r="I30" s="308">
        <f t="shared" si="0"/>
        <v>1.1003</v>
      </c>
    </row>
    <row r="31" spans="1:9" ht="12.75">
      <c r="A31" s="59"/>
      <c r="B31" s="61"/>
      <c r="C31" s="107"/>
      <c r="D31" s="303">
        <f>D30</f>
        <v>1</v>
      </c>
      <c r="E31" s="304" t="s">
        <v>457</v>
      </c>
      <c r="F31" s="305">
        <v>2004</v>
      </c>
      <c r="G31" s="305">
        <v>0.05</v>
      </c>
      <c r="H31" s="305"/>
      <c r="I31" s="308">
        <f>D31+0.59*G31</f>
        <v>1.0295</v>
      </c>
    </row>
    <row r="32" spans="1:9" ht="12.75">
      <c r="A32" s="25" t="s">
        <v>150</v>
      </c>
      <c r="B32" s="26" t="s">
        <v>121</v>
      </c>
      <c r="C32" s="36"/>
      <c r="D32" s="36">
        <v>2.7</v>
      </c>
      <c r="E32" s="304" t="s">
        <v>200</v>
      </c>
      <c r="F32" s="305">
        <v>1997</v>
      </c>
      <c r="G32" s="305">
        <v>0.3</v>
      </c>
      <c r="H32" s="305"/>
      <c r="I32" s="306">
        <f>D32+0.59*G32</f>
        <v>2.8770000000000002</v>
      </c>
    </row>
    <row r="33" spans="1:9" ht="12.75">
      <c r="A33" s="29" t="s">
        <v>151</v>
      </c>
      <c r="B33" s="58"/>
      <c r="C33" s="36"/>
      <c r="D33" s="36"/>
      <c r="E33" s="304"/>
      <c r="F33" s="305"/>
      <c r="G33" s="305"/>
      <c r="H33" s="305"/>
      <c r="I33" s="306"/>
    </row>
    <row r="34" spans="1:9" ht="12.75">
      <c r="A34" s="57" t="s">
        <v>122</v>
      </c>
      <c r="B34" s="30" t="s">
        <v>120</v>
      </c>
      <c r="C34" s="36"/>
      <c r="D34" s="36">
        <v>3</v>
      </c>
      <c r="E34" s="304" t="s">
        <v>200</v>
      </c>
      <c r="F34" s="305">
        <v>1997</v>
      </c>
      <c r="G34" s="305">
        <v>0.4</v>
      </c>
      <c r="H34" s="305"/>
      <c r="I34" s="306">
        <f aca="true" t="shared" si="1" ref="I34:I50">D34+0.59*G34</f>
        <v>3.2359999999999998</v>
      </c>
    </row>
    <row r="35" spans="1:9" ht="12.75">
      <c r="A35" s="57" t="s">
        <v>123</v>
      </c>
      <c r="B35" s="30" t="s">
        <v>120</v>
      </c>
      <c r="C35" s="36"/>
      <c r="D35" s="36">
        <v>5</v>
      </c>
      <c r="E35" s="304" t="s">
        <v>200</v>
      </c>
      <c r="F35" s="305">
        <v>1997</v>
      </c>
      <c r="G35" s="305">
        <v>0.3</v>
      </c>
      <c r="H35" s="305"/>
      <c r="I35" s="306">
        <f t="shared" si="1"/>
        <v>5.177</v>
      </c>
    </row>
    <row r="36" spans="1:9" ht="12.75">
      <c r="A36" s="57" t="s">
        <v>152</v>
      </c>
      <c r="B36" s="30" t="s">
        <v>120</v>
      </c>
      <c r="C36" s="36"/>
      <c r="D36" s="36">
        <v>10</v>
      </c>
      <c r="E36" s="304" t="s">
        <v>200</v>
      </c>
      <c r="F36" s="305">
        <v>1997</v>
      </c>
      <c r="G36" s="305">
        <v>0.9</v>
      </c>
      <c r="H36" s="305"/>
      <c r="I36" s="306">
        <f t="shared" si="1"/>
        <v>10.531</v>
      </c>
    </row>
    <row r="37" spans="1:9" ht="12.75">
      <c r="A37" s="57" t="s">
        <v>153</v>
      </c>
      <c r="B37" s="30" t="s">
        <v>120</v>
      </c>
      <c r="C37" s="36"/>
      <c r="D37" s="36">
        <v>7</v>
      </c>
      <c r="E37" s="304" t="s">
        <v>200</v>
      </c>
      <c r="F37" s="305">
        <v>1997</v>
      </c>
      <c r="G37" s="305">
        <v>0.6</v>
      </c>
      <c r="H37" s="305"/>
      <c r="I37" s="306">
        <f t="shared" si="1"/>
        <v>7.354</v>
      </c>
    </row>
    <row r="38" spans="1:9" ht="12.75">
      <c r="A38" s="57" t="s">
        <v>154</v>
      </c>
      <c r="B38" s="30" t="s">
        <v>120</v>
      </c>
      <c r="C38" s="36"/>
      <c r="D38" s="36">
        <v>10</v>
      </c>
      <c r="E38" s="304" t="s">
        <v>200</v>
      </c>
      <c r="F38" s="305">
        <v>1997</v>
      </c>
      <c r="G38" s="305">
        <v>0.8</v>
      </c>
      <c r="H38" s="305"/>
      <c r="I38" s="306">
        <f t="shared" si="1"/>
        <v>10.472</v>
      </c>
    </row>
    <row r="39" spans="1:9" ht="12.75">
      <c r="A39" s="108" t="s">
        <v>155</v>
      </c>
      <c r="B39" s="30" t="s">
        <v>120</v>
      </c>
      <c r="C39" s="36"/>
      <c r="D39" s="36">
        <v>15</v>
      </c>
      <c r="E39" s="304" t="s">
        <v>200</v>
      </c>
      <c r="F39" s="305">
        <v>1997</v>
      </c>
      <c r="G39" s="305">
        <v>1</v>
      </c>
      <c r="H39" s="305"/>
      <c r="I39" s="306">
        <f t="shared" si="1"/>
        <v>15.59</v>
      </c>
    </row>
    <row r="40" spans="1:9" ht="12.75">
      <c r="A40" s="59" t="s">
        <v>156</v>
      </c>
      <c r="B40" s="61" t="s">
        <v>120</v>
      </c>
      <c r="C40" s="107"/>
      <c r="D40" s="107">
        <v>10</v>
      </c>
      <c r="E40" s="309" t="s">
        <v>200</v>
      </c>
      <c r="F40" s="310">
        <v>1997</v>
      </c>
      <c r="G40" s="310">
        <v>0.8</v>
      </c>
      <c r="H40" s="310"/>
      <c r="I40" s="306">
        <f t="shared" si="1"/>
        <v>10.472</v>
      </c>
    </row>
    <row r="41" spans="1:9" ht="12.75">
      <c r="A41" s="25" t="s">
        <v>150</v>
      </c>
      <c r="B41" s="26" t="s">
        <v>121</v>
      </c>
      <c r="C41" s="36"/>
      <c r="D41" s="36">
        <v>2.7</v>
      </c>
      <c r="E41" s="304" t="s">
        <v>458</v>
      </c>
      <c r="F41" s="305">
        <v>2000</v>
      </c>
      <c r="G41" s="305">
        <v>0.3</v>
      </c>
      <c r="H41" s="305"/>
      <c r="I41" s="306">
        <f>D41+0.59*G41</f>
        <v>2.8770000000000002</v>
      </c>
    </row>
    <row r="42" spans="1:9" ht="12.75">
      <c r="A42" s="29" t="s">
        <v>151</v>
      </c>
      <c r="B42" s="58"/>
      <c r="C42" s="36"/>
      <c r="D42" s="36"/>
      <c r="E42" s="304"/>
      <c r="F42" s="305"/>
      <c r="G42" s="305"/>
      <c r="H42" s="305"/>
      <c r="I42" s="306"/>
    </row>
    <row r="43" spans="1:9" ht="12.75">
      <c r="A43" s="57" t="s">
        <v>122</v>
      </c>
      <c r="B43" s="30" t="s">
        <v>120</v>
      </c>
      <c r="C43" s="36"/>
      <c r="D43" s="42">
        <v>3</v>
      </c>
      <c r="E43" s="304" t="s">
        <v>458</v>
      </c>
      <c r="F43" s="305">
        <v>2000</v>
      </c>
      <c r="G43" s="305">
        <v>0.3</v>
      </c>
      <c r="H43" s="305"/>
      <c r="I43" s="306">
        <f aca="true" t="shared" si="2" ref="I43:I49">D43+0.59*G43</f>
        <v>3.177</v>
      </c>
    </row>
    <row r="44" spans="1:9" ht="12.75">
      <c r="A44" s="57" t="s">
        <v>123</v>
      </c>
      <c r="B44" s="30" t="s">
        <v>120</v>
      </c>
      <c r="C44" s="36"/>
      <c r="D44" s="42">
        <v>5</v>
      </c>
      <c r="E44" s="304" t="s">
        <v>458</v>
      </c>
      <c r="F44" s="305">
        <v>2000</v>
      </c>
      <c r="G44" s="305">
        <v>0.4</v>
      </c>
      <c r="H44" s="305"/>
      <c r="I44" s="306">
        <f t="shared" si="2"/>
        <v>5.236</v>
      </c>
    </row>
    <row r="45" spans="1:9" ht="12.75">
      <c r="A45" s="57" t="s">
        <v>152</v>
      </c>
      <c r="B45" s="30" t="s">
        <v>120</v>
      </c>
      <c r="C45" s="36"/>
      <c r="D45" s="42">
        <v>10</v>
      </c>
      <c r="E45" s="304" t="s">
        <v>458</v>
      </c>
      <c r="F45" s="305">
        <v>2000</v>
      </c>
      <c r="G45" s="305">
        <v>0.8</v>
      </c>
      <c r="H45" s="305"/>
      <c r="I45" s="306">
        <f t="shared" si="2"/>
        <v>10.472</v>
      </c>
    </row>
    <row r="46" spans="1:9" ht="12.75">
      <c r="A46" s="57" t="s">
        <v>153</v>
      </c>
      <c r="B46" s="30" t="s">
        <v>120</v>
      </c>
      <c r="C46" s="36"/>
      <c r="D46" s="42">
        <v>7</v>
      </c>
      <c r="E46" s="304" t="s">
        <v>458</v>
      </c>
      <c r="F46" s="305">
        <v>2000</v>
      </c>
      <c r="G46" s="305">
        <v>0.5</v>
      </c>
      <c r="H46" s="305"/>
      <c r="I46" s="306">
        <f t="shared" si="2"/>
        <v>7.295</v>
      </c>
    </row>
    <row r="47" spans="1:9" ht="12.75">
      <c r="A47" s="57" t="s">
        <v>154</v>
      </c>
      <c r="B47" s="30" t="s">
        <v>120</v>
      </c>
      <c r="C47" s="36"/>
      <c r="D47" s="42">
        <v>10</v>
      </c>
      <c r="E47" s="304" t="s">
        <v>458</v>
      </c>
      <c r="F47" s="305">
        <v>2000</v>
      </c>
      <c r="G47" s="305">
        <v>0.8</v>
      </c>
      <c r="H47" s="305"/>
      <c r="I47" s="306">
        <f t="shared" si="2"/>
        <v>10.472</v>
      </c>
    </row>
    <row r="48" spans="1:9" ht="12.75">
      <c r="A48" s="108" t="s">
        <v>155</v>
      </c>
      <c r="B48" s="30" t="s">
        <v>120</v>
      </c>
      <c r="C48" s="36"/>
      <c r="D48" s="42">
        <v>15</v>
      </c>
      <c r="E48" s="304" t="s">
        <v>458</v>
      </c>
      <c r="F48" s="305">
        <v>2000</v>
      </c>
      <c r="G48" s="305">
        <v>1</v>
      </c>
      <c r="H48" s="305"/>
      <c r="I48" s="306">
        <f t="shared" si="2"/>
        <v>15.59</v>
      </c>
    </row>
    <row r="49" spans="1:9" ht="12.75">
      <c r="A49" s="59" t="s">
        <v>156</v>
      </c>
      <c r="B49" s="61" t="s">
        <v>120</v>
      </c>
      <c r="C49" s="107"/>
      <c r="D49" s="109">
        <v>10</v>
      </c>
      <c r="E49" s="304" t="s">
        <v>458</v>
      </c>
      <c r="F49" s="305">
        <v>2000</v>
      </c>
      <c r="G49" s="305">
        <v>0.8</v>
      </c>
      <c r="H49" s="305"/>
      <c r="I49" s="306">
        <f t="shared" si="2"/>
        <v>10.472</v>
      </c>
    </row>
    <row r="50" spans="1:9" ht="12.75">
      <c r="A50" s="54" t="s">
        <v>157</v>
      </c>
      <c r="B50" s="55" t="s">
        <v>124</v>
      </c>
      <c r="C50" s="105"/>
      <c r="D50" s="105">
        <v>150</v>
      </c>
      <c r="E50" s="304" t="s">
        <v>258</v>
      </c>
      <c r="F50" s="305">
        <v>1998</v>
      </c>
      <c r="G50" s="305">
        <v>30</v>
      </c>
      <c r="H50" s="305"/>
      <c r="I50" s="311">
        <f t="shared" si="1"/>
        <v>167.7</v>
      </c>
    </row>
    <row r="51" spans="1:9" ht="12.75">
      <c r="A51" s="29"/>
      <c r="B51" s="58"/>
      <c r="C51" s="111"/>
      <c r="D51" s="300">
        <f>D50</f>
        <v>150</v>
      </c>
      <c r="E51" s="329" t="s">
        <v>259</v>
      </c>
      <c r="F51" s="330">
        <v>1995</v>
      </c>
      <c r="G51" s="422" t="s">
        <v>1</v>
      </c>
      <c r="H51" s="423"/>
      <c r="I51" s="424"/>
    </row>
    <row r="52" spans="1:9" ht="12.75">
      <c r="A52" s="29"/>
      <c r="B52" s="58"/>
      <c r="C52" s="111"/>
      <c r="D52" s="300">
        <f>D51</f>
        <v>150</v>
      </c>
      <c r="E52" s="304" t="s">
        <v>260</v>
      </c>
      <c r="F52" s="305">
        <v>1994</v>
      </c>
      <c r="G52" s="306">
        <f>(I52-D$50)/0.59</f>
        <v>18.64406779661017</v>
      </c>
      <c r="H52" s="305"/>
      <c r="I52" s="311">
        <v>161</v>
      </c>
    </row>
    <row r="53" spans="1:9" ht="12.75">
      <c r="A53" s="29"/>
      <c r="B53" s="58"/>
      <c r="C53" s="111"/>
      <c r="D53" s="300">
        <f>D52</f>
        <v>150</v>
      </c>
      <c r="E53" s="304" t="s">
        <v>459</v>
      </c>
      <c r="F53" s="305">
        <v>2004</v>
      </c>
      <c r="G53" s="305">
        <v>25.6</v>
      </c>
      <c r="H53" s="305"/>
      <c r="I53" s="306">
        <f>D53+0.59*G53</f>
        <v>165.10399999999998</v>
      </c>
    </row>
    <row r="54" spans="1:9" ht="12.75">
      <c r="A54" s="29"/>
      <c r="B54" s="58"/>
      <c r="C54" s="111"/>
      <c r="D54" s="300">
        <f>D53</f>
        <v>150</v>
      </c>
      <c r="E54" s="304" t="s">
        <v>460</v>
      </c>
      <c r="F54" s="305">
        <v>2004</v>
      </c>
      <c r="G54" s="305">
        <v>27.7</v>
      </c>
      <c r="H54" s="305"/>
      <c r="I54" s="306">
        <f>D54+0.59*G54</f>
        <v>166.343</v>
      </c>
    </row>
    <row r="55" spans="1:9" ht="12.75">
      <c r="A55" s="104"/>
      <c r="B55" s="60"/>
      <c r="C55" s="107"/>
      <c r="D55" s="300">
        <f>D54</f>
        <v>150</v>
      </c>
      <c r="E55" s="304" t="s">
        <v>461</v>
      </c>
      <c r="F55" s="305">
        <v>2004</v>
      </c>
      <c r="G55" s="305">
        <v>15.9</v>
      </c>
      <c r="H55" s="305"/>
      <c r="I55" s="306">
        <f>D55+0.59*G55</f>
        <v>159.381</v>
      </c>
    </row>
    <row r="56" spans="1:9" ht="12.75">
      <c r="A56" s="54" t="s">
        <v>261</v>
      </c>
      <c r="B56" s="55" t="s">
        <v>124</v>
      </c>
      <c r="C56" s="105"/>
      <c r="D56" s="105">
        <v>50</v>
      </c>
      <c r="E56" s="304" t="s">
        <v>258</v>
      </c>
      <c r="F56" s="305">
        <v>1998</v>
      </c>
      <c r="G56" s="311">
        <v>20</v>
      </c>
      <c r="H56" s="305"/>
      <c r="I56" s="311">
        <f>D56+0.59*G56</f>
        <v>61.8</v>
      </c>
    </row>
    <row r="57" spans="1:9" ht="12.75">
      <c r="A57" s="29"/>
      <c r="B57" s="58"/>
      <c r="C57" s="111"/>
      <c r="D57" s="300">
        <f>D56</f>
        <v>50</v>
      </c>
      <c r="E57" s="304" t="s">
        <v>260</v>
      </c>
      <c r="F57" s="305">
        <v>1994</v>
      </c>
      <c r="G57" s="306">
        <f>(I57-D$56)/0.59</f>
        <v>6.779661016949153</v>
      </c>
      <c r="H57" s="305"/>
      <c r="I57" s="311">
        <v>54</v>
      </c>
    </row>
    <row r="58" spans="1:9" ht="12.75">
      <c r="A58" s="29"/>
      <c r="B58" s="58"/>
      <c r="C58" s="111"/>
      <c r="D58" s="300">
        <f>D57</f>
        <v>50</v>
      </c>
      <c r="E58" s="304" t="s">
        <v>459</v>
      </c>
      <c r="F58" s="305">
        <v>2004</v>
      </c>
      <c r="G58" s="305">
        <v>9.7</v>
      </c>
      <c r="H58" s="305"/>
      <c r="I58" s="306">
        <f>D58+0.59*G58</f>
        <v>55.723</v>
      </c>
    </row>
    <row r="59" spans="1:9" ht="12.75">
      <c r="A59" s="29"/>
      <c r="B59" s="58"/>
      <c r="C59" s="111"/>
      <c r="D59" s="300">
        <f>D58</f>
        <v>50</v>
      </c>
      <c r="E59" s="304" t="s">
        <v>460</v>
      </c>
      <c r="F59" s="305">
        <v>2004</v>
      </c>
      <c r="G59" s="305">
        <v>16.6</v>
      </c>
      <c r="H59" s="305"/>
      <c r="I59" s="306">
        <f>D59+0.59*G59</f>
        <v>59.794</v>
      </c>
    </row>
    <row r="60" spans="1:9" ht="12.75">
      <c r="A60" s="104"/>
      <c r="B60" s="60"/>
      <c r="C60" s="107"/>
      <c r="D60" s="300">
        <f>D59</f>
        <v>50</v>
      </c>
      <c r="E60" s="304" t="s">
        <v>461</v>
      </c>
      <c r="F60" s="305">
        <v>2004</v>
      </c>
      <c r="G60" s="306">
        <v>7.9</v>
      </c>
      <c r="H60" s="305"/>
      <c r="I60" s="306">
        <f>D60+0.59*G60</f>
        <v>54.661</v>
      </c>
    </row>
    <row r="61" spans="1:9" ht="12.75">
      <c r="A61" s="54" t="s">
        <v>262</v>
      </c>
      <c r="B61" s="55" t="s">
        <v>124</v>
      </c>
      <c r="C61" s="105"/>
      <c r="D61" s="105">
        <v>10</v>
      </c>
      <c r="E61" s="304" t="s">
        <v>258</v>
      </c>
      <c r="F61" s="305">
        <v>1998</v>
      </c>
      <c r="G61" s="311">
        <v>5</v>
      </c>
      <c r="H61" s="305"/>
      <c r="I61" s="311">
        <f>D61+0.59*G61</f>
        <v>12.95</v>
      </c>
    </row>
    <row r="62" spans="1:9" ht="12.75">
      <c r="A62" s="29"/>
      <c r="B62" s="58"/>
      <c r="C62" s="111"/>
      <c r="D62" s="300">
        <f>D61</f>
        <v>10</v>
      </c>
      <c r="E62" s="304" t="s">
        <v>260</v>
      </c>
      <c r="F62" s="305">
        <v>1994</v>
      </c>
      <c r="G62" s="306">
        <f>(I62-D$61)/0.59</f>
        <v>3.3898305084745766</v>
      </c>
      <c r="H62" s="305"/>
      <c r="I62" s="311">
        <v>12</v>
      </c>
    </row>
    <row r="63" spans="1:9" ht="12.75">
      <c r="A63" s="29"/>
      <c r="B63" s="58"/>
      <c r="C63" s="111"/>
      <c r="D63" s="300">
        <f>D62</f>
        <v>10</v>
      </c>
      <c r="E63" s="304" t="s">
        <v>459</v>
      </c>
      <c r="F63" s="305">
        <v>2004</v>
      </c>
      <c r="G63" s="305">
        <v>2.7</v>
      </c>
      <c r="H63" s="305"/>
      <c r="I63" s="306">
        <f>D63+0.59*G63</f>
        <v>11.593</v>
      </c>
    </row>
    <row r="64" spans="1:9" ht="12.75">
      <c r="A64" s="104"/>
      <c r="B64" s="60"/>
      <c r="C64" s="107"/>
      <c r="D64" s="300">
        <f>D63</f>
        <v>10</v>
      </c>
      <c r="E64" s="304" t="s">
        <v>461</v>
      </c>
      <c r="F64" s="305">
        <v>2004</v>
      </c>
      <c r="G64" s="306">
        <v>3.1</v>
      </c>
      <c r="H64" s="305"/>
      <c r="I64" s="306">
        <f>D64+0.59*G64</f>
        <v>11.829</v>
      </c>
    </row>
    <row r="65" spans="1:9" ht="12.75">
      <c r="A65" s="54" t="s">
        <v>158</v>
      </c>
      <c r="B65" s="55" t="s">
        <v>125</v>
      </c>
      <c r="C65" s="105"/>
      <c r="D65" s="105">
        <v>0.005</v>
      </c>
      <c r="E65" s="304" t="s">
        <v>201</v>
      </c>
      <c r="F65" s="305">
        <v>1996</v>
      </c>
      <c r="G65" s="305">
        <v>0.002</v>
      </c>
      <c r="H65" s="305"/>
      <c r="I65" s="312">
        <f>D65+0.59*G65</f>
        <v>0.00618</v>
      </c>
    </row>
    <row r="66" spans="1:9" ht="12.75">
      <c r="A66" s="104"/>
      <c r="B66" s="60"/>
      <c r="C66" s="107"/>
      <c r="D66" s="299">
        <f>D65</f>
        <v>0.005</v>
      </c>
      <c r="E66" s="304" t="s">
        <v>201</v>
      </c>
      <c r="F66" s="305">
        <v>2004</v>
      </c>
      <c r="G66" s="305">
        <v>0.00062</v>
      </c>
      <c r="H66" s="305"/>
      <c r="I66" s="312">
        <f>D66+0.59*G66</f>
        <v>0.0053658</v>
      </c>
    </row>
    <row r="67" spans="1:9" s="296" customFormat="1" ht="8.25">
      <c r="A67" s="294"/>
      <c r="B67" s="294"/>
      <c r="C67" s="295"/>
      <c r="D67" s="295"/>
      <c r="E67" s="294"/>
      <c r="F67" s="295"/>
      <c r="G67" s="295"/>
      <c r="H67" s="295"/>
      <c r="I67" s="295"/>
    </row>
    <row r="68" spans="1:9" ht="30" customHeight="1">
      <c r="A68" s="432" t="s">
        <v>450</v>
      </c>
      <c r="B68" s="432"/>
      <c r="C68" s="432"/>
      <c r="D68" s="432"/>
      <c r="E68" s="432"/>
      <c r="F68" s="432"/>
      <c r="G68" s="432"/>
      <c r="H68" s="432"/>
      <c r="I68" s="432"/>
    </row>
    <row r="69" spans="1:9" ht="50.25" customHeight="1">
      <c r="A69" s="433" t="s">
        <v>0</v>
      </c>
      <c r="B69" s="433"/>
      <c r="C69" s="433"/>
      <c r="D69" s="433"/>
      <c r="E69" s="433"/>
      <c r="F69" s="433"/>
      <c r="G69" s="433"/>
      <c r="H69" s="433"/>
      <c r="I69" s="433"/>
    </row>
    <row r="70" spans="1:9" s="296" customFormat="1" ht="8.25">
      <c r="A70" s="294"/>
      <c r="B70" s="294"/>
      <c r="C70" s="295"/>
      <c r="D70" s="295"/>
      <c r="E70" s="294"/>
      <c r="F70" s="295"/>
      <c r="G70" s="295"/>
      <c r="H70" s="295"/>
      <c r="I70" s="295"/>
    </row>
    <row r="71" spans="1:9" ht="15.75">
      <c r="A71" s="45" t="s">
        <v>263</v>
      </c>
      <c r="B71" s="1"/>
      <c r="C71" s="1"/>
      <c r="D71" s="1"/>
      <c r="E71" s="112"/>
      <c r="F71" s="103"/>
      <c r="G71" s="103"/>
      <c r="H71" s="1"/>
      <c r="I71" s="103"/>
    </row>
    <row r="72" spans="1:9" ht="6" customHeight="1">
      <c r="A72" s="1"/>
      <c r="B72" s="1"/>
      <c r="C72" s="1"/>
      <c r="D72" s="1"/>
      <c r="E72" s="112"/>
      <c r="F72" s="103"/>
      <c r="G72" s="103"/>
      <c r="H72" s="1"/>
      <c r="I72" s="103"/>
    </row>
    <row r="73" spans="1:9" ht="12.75">
      <c r="A73" s="5" t="s">
        <v>170</v>
      </c>
      <c r="B73" s="5" t="s">
        <v>135</v>
      </c>
      <c r="C73" s="425" t="s">
        <v>246</v>
      </c>
      <c r="D73" s="426"/>
      <c r="E73" s="429" t="s">
        <v>264</v>
      </c>
      <c r="F73" s="430"/>
      <c r="G73" s="430"/>
      <c r="H73" s="430"/>
      <c r="I73" s="430"/>
    </row>
    <row r="74" spans="1:9" ht="27" customHeight="1">
      <c r="A74" s="12"/>
      <c r="B74" s="12"/>
      <c r="C74" s="425" t="s">
        <v>248</v>
      </c>
      <c r="D74" s="426"/>
      <c r="E74" s="90" t="s">
        <v>180</v>
      </c>
      <c r="F74" s="35" t="s">
        <v>191</v>
      </c>
      <c r="G74" s="35" t="s">
        <v>483</v>
      </c>
      <c r="H74" s="427" t="s">
        <v>268</v>
      </c>
      <c r="I74" s="428"/>
    </row>
    <row r="75" spans="1:9" ht="12.75">
      <c r="A75" s="20"/>
      <c r="B75" s="20"/>
      <c r="C75" s="88" t="s">
        <v>249</v>
      </c>
      <c r="D75" s="88" t="s">
        <v>250</v>
      </c>
      <c r="E75" s="90"/>
      <c r="F75" s="35"/>
      <c r="G75" s="35"/>
      <c r="H75" s="35" t="s">
        <v>137</v>
      </c>
      <c r="I75" s="35" t="s">
        <v>138</v>
      </c>
    </row>
    <row r="76" spans="1:9" ht="12.75">
      <c r="A76" s="25" t="s">
        <v>132</v>
      </c>
      <c r="B76" s="26" t="s">
        <v>118</v>
      </c>
      <c r="C76" s="42">
        <v>51</v>
      </c>
      <c r="D76" s="42" t="s">
        <v>118</v>
      </c>
      <c r="E76" s="113" t="s">
        <v>182</v>
      </c>
      <c r="F76" s="36">
        <v>1998</v>
      </c>
      <c r="G76" s="36">
        <v>4.3</v>
      </c>
      <c r="H76" s="42">
        <f>C76-0.59*G76</f>
        <v>48.463</v>
      </c>
      <c r="I76" s="42"/>
    </row>
    <row r="77" spans="1:9" ht="12.75">
      <c r="A77" s="54" t="s">
        <v>174</v>
      </c>
      <c r="B77" s="55" t="s">
        <v>131</v>
      </c>
      <c r="C77" s="106"/>
      <c r="D77" s="114">
        <v>845</v>
      </c>
      <c r="E77" s="113" t="s">
        <v>183</v>
      </c>
      <c r="F77" s="36">
        <v>1998</v>
      </c>
      <c r="G77" s="100">
        <v>1.2</v>
      </c>
      <c r="H77" s="42"/>
      <c r="I77" s="42">
        <f>D77+0.59*G77</f>
        <v>845.708</v>
      </c>
    </row>
    <row r="78" spans="1:9" ht="12.75">
      <c r="A78" s="104"/>
      <c r="B78" s="60"/>
      <c r="C78" s="109"/>
      <c r="D78" s="115"/>
      <c r="E78" s="113" t="s">
        <v>265</v>
      </c>
      <c r="F78" s="36">
        <v>1996</v>
      </c>
      <c r="G78" s="42">
        <f>(I78-D77)/0.59</f>
        <v>0.5084745762711094</v>
      </c>
      <c r="H78" s="42"/>
      <c r="I78" s="42">
        <v>845.3</v>
      </c>
    </row>
    <row r="79" spans="1:9" ht="12.75">
      <c r="A79" s="25" t="s">
        <v>266</v>
      </c>
      <c r="B79" s="28" t="s">
        <v>130</v>
      </c>
      <c r="C79" s="42"/>
      <c r="D79" s="110">
        <v>360</v>
      </c>
      <c r="E79" s="113" t="s">
        <v>184</v>
      </c>
      <c r="F79" s="36">
        <v>2000</v>
      </c>
      <c r="G79" s="99">
        <v>10</v>
      </c>
      <c r="H79" s="99"/>
      <c r="I79" s="99">
        <f>D79+0.59*G79</f>
        <v>365.9</v>
      </c>
    </row>
    <row r="80" spans="1:9" ht="12.75">
      <c r="A80" s="29" t="s">
        <v>240</v>
      </c>
      <c r="B80" s="30" t="s">
        <v>121</v>
      </c>
      <c r="C80" s="42"/>
      <c r="D80" s="110">
        <v>11</v>
      </c>
      <c r="E80" s="113" t="s">
        <v>185</v>
      </c>
      <c r="F80" s="36">
        <v>1995</v>
      </c>
      <c r="G80" s="36">
        <v>3.8</v>
      </c>
      <c r="H80" s="42"/>
      <c r="I80" s="42">
        <f>D80+0.59*G80</f>
        <v>13.242</v>
      </c>
    </row>
    <row r="81" spans="1:9" ht="12.75">
      <c r="A81" s="54" t="s">
        <v>157</v>
      </c>
      <c r="B81" s="55" t="s">
        <v>124</v>
      </c>
      <c r="C81" s="106"/>
      <c r="D81" s="114">
        <v>350</v>
      </c>
      <c r="E81" s="113" t="s">
        <v>258</v>
      </c>
      <c r="F81" s="36">
        <v>1998</v>
      </c>
      <c r="G81" s="42">
        <v>50</v>
      </c>
      <c r="H81" s="42"/>
      <c r="I81" s="42">
        <f>D81+0.59*G81</f>
        <v>379.5</v>
      </c>
    </row>
    <row r="82" spans="1:9" ht="12.75">
      <c r="A82" s="29"/>
      <c r="B82" s="58"/>
      <c r="C82" s="120"/>
      <c r="D82" s="328">
        <f>D81</f>
        <v>350</v>
      </c>
      <c r="E82" s="113" t="s">
        <v>260</v>
      </c>
      <c r="F82" s="36">
        <v>1994</v>
      </c>
      <c r="G82" s="42">
        <f>(I82-D$81)/0.59</f>
        <v>42.37288135593221</v>
      </c>
      <c r="H82" s="34"/>
      <c r="I82" s="42">
        <v>375</v>
      </c>
    </row>
    <row r="83" spans="1:9" ht="12.75">
      <c r="A83" s="29"/>
      <c r="B83" s="58"/>
      <c r="C83" s="120"/>
      <c r="D83" s="300">
        <f>D82</f>
        <v>350</v>
      </c>
      <c r="E83" s="34" t="s">
        <v>459</v>
      </c>
      <c r="F83" s="307">
        <v>2004</v>
      </c>
      <c r="G83" s="42">
        <v>40</v>
      </c>
      <c r="H83" s="36"/>
      <c r="I83" s="42">
        <f>D83+0.59*G83</f>
        <v>373.6</v>
      </c>
    </row>
    <row r="84" spans="1:9" ht="12.75">
      <c r="A84" s="29"/>
      <c r="B84" s="58"/>
      <c r="C84" s="120"/>
      <c r="D84" s="300">
        <f>D83</f>
        <v>350</v>
      </c>
      <c r="E84" s="34" t="s">
        <v>460</v>
      </c>
      <c r="F84" s="36">
        <v>2004</v>
      </c>
      <c r="G84" s="36">
        <v>17.9</v>
      </c>
      <c r="H84" s="36"/>
      <c r="I84" s="42">
        <f>D84+0.59*G84</f>
        <v>360.561</v>
      </c>
    </row>
    <row r="85" spans="1:9" ht="12.75">
      <c r="A85" s="104"/>
      <c r="B85" s="60"/>
      <c r="C85" s="107"/>
      <c r="D85" s="300">
        <f>D84</f>
        <v>350</v>
      </c>
      <c r="E85" s="34" t="s">
        <v>461</v>
      </c>
      <c r="F85" s="36">
        <v>2004</v>
      </c>
      <c r="G85" s="36">
        <v>30.9</v>
      </c>
      <c r="H85" s="36"/>
      <c r="I85" s="42">
        <f>D85+0.59*G85</f>
        <v>368.231</v>
      </c>
    </row>
    <row r="86" spans="1:9" ht="12.75">
      <c r="A86" s="54" t="s">
        <v>261</v>
      </c>
      <c r="B86" s="55" t="s">
        <v>124</v>
      </c>
      <c r="C86" s="105"/>
      <c r="D86" s="105">
        <v>50</v>
      </c>
      <c r="E86" s="113" t="s">
        <v>258</v>
      </c>
      <c r="F86" s="36">
        <v>1998</v>
      </c>
      <c r="G86" s="42">
        <f>G56</f>
        <v>20</v>
      </c>
      <c r="H86" s="34"/>
      <c r="I86" s="110">
        <f>D86+0.59*G86</f>
        <v>61.8</v>
      </c>
    </row>
    <row r="87" spans="1:9" ht="12.75">
      <c r="A87" s="29"/>
      <c r="B87" s="58"/>
      <c r="C87" s="111"/>
      <c r="D87" s="300">
        <f>D86</f>
        <v>50</v>
      </c>
      <c r="E87" s="113" t="s">
        <v>260</v>
      </c>
      <c r="F87" s="36">
        <v>1994</v>
      </c>
      <c r="G87" s="42">
        <f>(I87-D$86)/0.59</f>
        <v>6.779661016949153</v>
      </c>
      <c r="H87" s="34"/>
      <c r="I87" s="42">
        <v>54</v>
      </c>
    </row>
    <row r="88" spans="1:9" ht="12.75">
      <c r="A88" s="29"/>
      <c r="B88" s="58"/>
      <c r="C88" s="111"/>
      <c r="D88" s="300">
        <f>D87</f>
        <v>50</v>
      </c>
      <c r="E88" s="34" t="s">
        <v>459</v>
      </c>
      <c r="F88" s="307">
        <v>2004</v>
      </c>
      <c r="G88" s="36">
        <v>6.7</v>
      </c>
      <c r="H88" s="36"/>
      <c r="I88" s="42">
        <f>D88+0.59*G88</f>
        <v>53.953</v>
      </c>
    </row>
    <row r="89" spans="1:9" ht="12.75">
      <c r="A89" s="29"/>
      <c r="B89" s="58"/>
      <c r="C89" s="111"/>
      <c r="D89" s="300">
        <f>D88</f>
        <v>50</v>
      </c>
      <c r="E89" s="301" t="s">
        <v>460</v>
      </c>
      <c r="F89" s="36">
        <v>2004</v>
      </c>
      <c r="G89" s="36">
        <v>12.8</v>
      </c>
      <c r="H89" s="103"/>
      <c r="I89" s="42">
        <f>D89+0.59*G89</f>
        <v>57.552</v>
      </c>
    </row>
    <row r="90" spans="1:9" ht="12.75">
      <c r="A90" s="104"/>
      <c r="B90" s="60"/>
      <c r="C90" s="107"/>
      <c r="D90" s="300">
        <f>D89</f>
        <v>50</v>
      </c>
      <c r="E90" s="34" t="s">
        <v>461</v>
      </c>
      <c r="F90" s="36">
        <v>2004</v>
      </c>
      <c r="G90" s="42">
        <v>7.9</v>
      </c>
      <c r="H90" s="36"/>
      <c r="I90" s="42">
        <f>D90+0.59*G90</f>
        <v>54.661</v>
      </c>
    </row>
    <row r="91" spans="1:9" ht="12.75">
      <c r="A91" s="54" t="s">
        <v>262</v>
      </c>
      <c r="B91" s="55" t="s">
        <v>124</v>
      </c>
      <c r="C91" s="105"/>
      <c r="D91" s="105">
        <v>10</v>
      </c>
      <c r="E91" s="113" t="s">
        <v>258</v>
      </c>
      <c r="F91" s="36">
        <v>1998</v>
      </c>
      <c r="G91" s="42">
        <f>G61</f>
        <v>5</v>
      </c>
      <c r="H91" s="34"/>
      <c r="I91" s="42">
        <f>D91+0.59*G91</f>
        <v>12.95</v>
      </c>
    </row>
    <row r="92" spans="1:9" ht="12.75">
      <c r="A92" s="29"/>
      <c r="B92" s="58"/>
      <c r="C92" s="111"/>
      <c r="D92" s="300">
        <f>D91</f>
        <v>10</v>
      </c>
      <c r="E92" s="113" t="s">
        <v>260</v>
      </c>
      <c r="F92" s="36">
        <v>1994</v>
      </c>
      <c r="G92" s="42">
        <f>(I92-D$91)/0.59</f>
        <v>3.3898305084745766</v>
      </c>
      <c r="H92" s="34"/>
      <c r="I92" s="42">
        <v>12</v>
      </c>
    </row>
    <row r="93" spans="1:9" ht="12.75">
      <c r="A93" s="29"/>
      <c r="B93" s="58"/>
      <c r="C93" s="111"/>
      <c r="D93" s="300">
        <f>D92</f>
        <v>10</v>
      </c>
      <c r="E93" s="34" t="s">
        <v>459</v>
      </c>
      <c r="F93" s="307">
        <v>2004</v>
      </c>
      <c r="G93" s="36">
        <v>2.2</v>
      </c>
      <c r="H93" s="36"/>
      <c r="I93" s="42">
        <f>D93+0.59*G93</f>
        <v>11.298</v>
      </c>
    </row>
    <row r="94" spans="1:9" ht="16.5" customHeight="1">
      <c r="A94" s="104"/>
      <c r="B94" s="60"/>
      <c r="C94" s="107"/>
      <c r="D94" s="299">
        <f>D93</f>
        <v>10</v>
      </c>
      <c r="E94" s="34" t="s">
        <v>461</v>
      </c>
      <c r="F94" s="36">
        <v>2004</v>
      </c>
      <c r="G94" s="42">
        <v>3.1</v>
      </c>
      <c r="H94" s="36"/>
      <c r="I94" s="42">
        <f>D94+0.59*G94</f>
        <v>11.829</v>
      </c>
    </row>
  </sheetData>
  <sheetProtection/>
  <mergeCells count="11">
    <mergeCell ref="A69:I69"/>
    <mergeCell ref="G51:I51"/>
    <mergeCell ref="C74:D74"/>
    <mergeCell ref="H74:I74"/>
    <mergeCell ref="C6:D6"/>
    <mergeCell ref="C73:D73"/>
    <mergeCell ref="H7:I7"/>
    <mergeCell ref="C7:D7"/>
    <mergeCell ref="E6:I6"/>
    <mergeCell ref="E73:I73"/>
    <mergeCell ref="A68:I68"/>
  </mergeCells>
  <printOptions/>
  <pageMargins left="0.75" right="0.75" top="1" bottom="1" header="0.5" footer="0.5"/>
  <pageSetup fitToHeight="0" fitToWidth="1" horizontalDpi="600" verticalDpi="600" orientation="portrait" paperSize="9" scale="74" r:id="rId1"/>
  <headerFooter alignWithMargins="0">
    <oddHeader>&amp;L&amp;F&amp;C&amp;A</oddHeader>
    <oddFooter>&amp;L&amp;D&amp;C&amp;P of &amp;N</oddFooter>
  </headerFooter>
  <rowBreaks count="1" manualBreakCount="1">
    <brk id="70"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Z55"/>
  <sheetViews>
    <sheetView showZeros="0" view="pageBreakPreview" zoomScale="85" zoomScaleNormal="85" zoomScaleSheetLayoutView="85" zoomScalePageLayoutView="0" workbookViewId="0" topLeftCell="A1">
      <pane ySplit="8" topLeftCell="A9" activePane="bottomLeft" state="frozen"/>
      <selection pane="topLeft" activeCell="Q45" sqref="Q45"/>
      <selection pane="bottomLeft" activeCell="E7" sqref="E7"/>
    </sheetView>
  </sheetViews>
  <sheetFormatPr defaultColWidth="11.421875" defaultRowHeight="12.75"/>
  <cols>
    <col min="1" max="1" width="31.7109375" style="1" customWidth="1"/>
    <col min="2" max="2" width="6.7109375" style="1" customWidth="1"/>
    <col min="3" max="3" width="14.57421875" style="1" customWidth="1"/>
    <col min="4" max="4" width="9.140625" style="1" bestFit="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1" width="10.28125" style="1" customWidth="1"/>
    <col min="12" max="12" width="22.7109375" style="1" customWidth="1"/>
    <col min="13" max="13" width="13.7109375" style="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8" customFormat="1" ht="18">
      <c r="A1" s="47" t="s">
        <v>440</v>
      </c>
    </row>
    <row r="2" spans="1:11" ht="5.25" customHeight="1">
      <c r="A2" s="2"/>
      <c r="B2" s="2"/>
      <c r="C2" s="2"/>
      <c r="D2" s="2"/>
      <c r="E2" s="2"/>
      <c r="F2" s="2"/>
      <c r="G2" s="2"/>
      <c r="H2" s="2"/>
      <c r="I2" s="2"/>
      <c r="J2" s="2"/>
      <c r="K2" s="2"/>
    </row>
    <row r="3" spans="1:4" ht="12.75">
      <c r="A3" s="49" t="s">
        <v>133</v>
      </c>
      <c r="B3" s="600" t="str">
        <f>'Contacts&amp;Summary'!B8</f>
        <v>Italy</v>
      </c>
      <c r="C3" s="600"/>
      <c r="D3" s="600"/>
    </row>
    <row r="4" spans="1:4" ht="12.75">
      <c r="A4" s="49" t="s">
        <v>169</v>
      </c>
      <c r="B4" s="600">
        <f>'Contacts&amp;Summary'!B7</f>
        <v>2007</v>
      </c>
      <c r="C4" s="600"/>
      <c r="D4" s="600"/>
    </row>
    <row r="5" spans="1:4" ht="12.75">
      <c r="A5" s="287" t="s">
        <v>462</v>
      </c>
      <c r="B5" s="574" t="s">
        <v>2</v>
      </c>
      <c r="C5" s="580"/>
      <c r="D5" s="581"/>
    </row>
    <row r="6" spans="1:4" ht="12.75">
      <c r="A6" s="50" t="s">
        <v>176</v>
      </c>
      <c r="B6" s="600" t="s">
        <v>19</v>
      </c>
      <c r="C6" s="600"/>
      <c r="D6" s="600"/>
    </row>
    <row r="7" spans="1:4" ht="12.75">
      <c r="A7" s="50" t="s">
        <v>177</v>
      </c>
      <c r="B7" s="600"/>
      <c r="C7" s="600"/>
      <c r="D7" s="600"/>
    </row>
    <row r="8" spans="1:11" ht="6" customHeight="1">
      <c r="A8" s="4"/>
      <c r="B8" s="4"/>
      <c r="C8" s="4"/>
      <c r="D8" s="4"/>
      <c r="E8" s="4"/>
      <c r="F8" s="4"/>
      <c r="G8" s="4"/>
      <c r="H8" s="4"/>
      <c r="I8" s="4"/>
      <c r="J8" s="4"/>
      <c r="K8" s="4"/>
    </row>
    <row r="9" spans="1:11" ht="15.75">
      <c r="A9" s="43" t="s">
        <v>194</v>
      </c>
      <c r="B9" s="4"/>
      <c r="C9" s="4"/>
      <c r="D9" s="4"/>
      <c r="E9" s="4"/>
      <c r="F9" s="4"/>
      <c r="G9" s="4"/>
      <c r="H9" s="4"/>
      <c r="I9" s="4"/>
      <c r="J9" s="4"/>
      <c r="K9" s="4"/>
    </row>
    <row r="10" spans="1:11" ht="5.25" customHeight="1">
      <c r="A10" s="4"/>
      <c r="B10" s="4"/>
      <c r="C10" s="4"/>
      <c r="D10" s="4"/>
      <c r="E10" s="4"/>
      <c r="F10" s="4"/>
      <c r="G10" s="4"/>
      <c r="H10" s="4"/>
      <c r="I10" s="4"/>
      <c r="J10" s="4"/>
      <c r="K10" s="4"/>
    </row>
    <row r="11" spans="1:14" ht="14.25">
      <c r="A11" s="5" t="s">
        <v>170</v>
      </c>
      <c r="B11" s="5" t="s">
        <v>135</v>
      </c>
      <c r="C11" s="6" t="s">
        <v>136</v>
      </c>
      <c r="D11" s="7"/>
      <c r="E11" s="7"/>
      <c r="F11" s="7"/>
      <c r="G11" s="8"/>
      <c r="H11" s="9" t="s">
        <v>179</v>
      </c>
      <c r="I11" s="10"/>
      <c r="J11" s="10"/>
      <c r="K11" s="11"/>
      <c r="L11" s="596" t="s">
        <v>410</v>
      </c>
      <c r="M11" s="597"/>
      <c r="N11" s="81"/>
    </row>
    <row r="12" spans="1:14" s="33" customFormat="1" ht="16.5" customHeight="1">
      <c r="A12" s="12"/>
      <c r="B12" s="12"/>
      <c r="C12" s="13"/>
      <c r="D12" s="14"/>
      <c r="E12" s="14"/>
      <c r="F12" s="14"/>
      <c r="G12" s="15"/>
      <c r="H12" s="16" t="s">
        <v>171</v>
      </c>
      <c r="I12" s="17"/>
      <c r="J12" s="18" t="s">
        <v>172</v>
      </c>
      <c r="K12" s="19"/>
      <c r="L12" s="598" t="s">
        <v>411</v>
      </c>
      <c r="M12" s="599"/>
      <c r="N12" s="81"/>
    </row>
    <row r="13" spans="1:14" s="33" customFormat="1" ht="22.5">
      <c r="A13" s="20"/>
      <c r="B13" s="20"/>
      <c r="C13" s="21" t="s">
        <v>178</v>
      </c>
      <c r="D13" s="22" t="s">
        <v>137</v>
      </c>
      <c r="E13" s="22" t="s">
        <v>138</v>
      </c>
      <c r="F13" s="22" t="s">
        <v>139</v>
      </c>
      <c r="G13" s="21" t="s">
        <v>173</v>
      </c>
      <c r="H13" s="23" t="s">
        <v>137</v>
      </c>
      <c r="I13" s="23" t="s">
        <v>138</v>
      </c>
      <c r="J13" s="23" t="s">
        <v>137</v>
      </c>
      <c r="K13" s="24" t="s">
        <v>138</v>
      </c>
      <c r="L13" s="324" t="s">
        <v>180</v>
      </c>
      <c r="M13" s="325" t="s">
        <v>191</v>
      </c>
      <c r="N13" s="157"/>
    </row>
    <row r="14" spans="1:14" ht="20.25" customHeight="1">
      <c r="A14" s="158" t="s">
        <v>132</v>
      </c>
      <c r="B14" s="165" t="s">
        <v>118</v>
      </c>
      <c r="C14" s="392">
        <v>33</v>
      </c>
      <c r="D14" s="394">
        <v>51</v>
      </c>
      <c r="E14" s="394">
        <v>57</v>
      </c>
      <c r="F14" s="395">
        <v>53.6</v>
      </c>
      <c r="G14" s="392">
        <v>1.6</v>
      </c>
      <c r="H14" s="396">
        <v>51</v>
      </c>
      <c r="I14" s="392" t="s">
        <v>118</v>
      </c>
      <c r="J14" s="166">
        <v>51</v>
      </c>
      <c r="K14" s="167" t="s">
        <v>118</v>
      </c>
      <c r="L14" s="168" t="s">
        <v>412</v>
      </c>
      <c r="M14" s="169">
        <v>1998</v>
      </c>
      <c r="N14" s="157"/>
    </row>
    <row r="15" spans="1:14" ht="20.25" customHeight="1">
      <c r="A15" s="158" t="s">
        <v>413</v>
      </c>
      <c r="B15" s="159" t="s">
        <v>131</v>
      </c>
      <c r="C15" s="392">
        <v>48</v>
      </c>
      <c r="D15" s="394">
        <v>825.9</v>
      </c>
      <c r="E15" s="395">
        <v>843.1</v>
      </c>
      <c r="F15" s="395">
        <v>835.6</v>
      </c>
      <c r="G15" s="392">
        <v>4.2</v>
      </c>
      <c r="H15" s="392"/>
      <c r="I15" s="392">
        <v>845</v>
      </c>
      <c r="J15" s="162"/>
      <c r="K15" s="163">
        <v>845</v>
      </c>
      <c r="L15" s="164" t="s">
        <v>476</v>
      </c>
      <c r="M15" s="164" t="s">
        <v>477</v>
      </c>
      <c r="N15" s="587"/>
    </row>
    <row r="16" spans="1:14" ht="20.25" customHeight="1">
      <c r="A16" s="158" t="s">
        <v>175</v>
      </c>
      <c r="B16" s="170" t="s">
        <v>130</v>
      </c>
      <c r="C16" s="392">
        <v>33</v>
      </c>
      <c r="D16" s="395">
        <v>344.7</v>
      </c>
      <c r="E16" s="395">
        <v>364.6</v>
      </c>
      <c r="F16" s="395">
        <v>354.1</v>
      </c>
      <c r="G16" s="392">
        <v>5.1</v>
      </c>
      <c r="H16" s="392"/>
      <c r="I16" s="392">
        <v>360</v>
      </c>
      <c r="J16" s="162"/>
      <c r="K16" s="163">
        <v>360</v>
      </c>
      <c r="L16" s="164" t="s">
        <v>475</v>
      </c>
      <c r="M16" s="164">
        <v>2000</v>
      </c>
      <c r="N16" s="587"/>
    </row>
    <row r="17" spans="1:14" ht="20.25" customHeight="1">
      <c r="A17" s="171" t="s">
        <v>414</v>
      </c>
      <c r="B17" s="172" t="s">
        <v>121</v>
      </c>
      <c r="C17" s="393">
        <v>22</v>
      </c>
      <c r="D17" s="397">
        <v>2.6</v>
      </c>
      <c r="E17" s="397">
        <v>7.4</v>
      </c>
      <c r="F17" s="397">
        <v>5.3</v>
      </c>
      <c r="G17" s="393">
        <v>1.5</v>
      </c>
      <c r="H17" s="393"/>
      <c r="I17" s="393">
        <v>11</v>
      </c>
      <c r="J17" s="162"/>
      <c r="K17" s="173">
        <v>11</v>
      </c>
      <c r="L17" s="164" t="s">
        <v>185</v>
      </c>
      <c r="M17" s="164">
        <v>1995</v>
      </c>
      <c r="N17" s="157"/>
    </row>
    <row r="18" spans="1:14" ht="33.75">
      <c r="A18" s="158" t="s">
        <v>463</v>
      </c>
      <c r="B18" s="159" t="s">
        <v>124</v>
      </c>
      <c r="C18" s="392"/>
      <c r="D18" s="395"/>
      <c r="E18" s="395"/>
      <c r="F18" s="395"/>
      <c r="G18" s="392"/>
      <c r="H18" s="392"/>
      <c r="I18" s="392"/>
      <c r="J18" s="162"/>
      <c r="K18" s="163">
        <v>50</v>
      </c>
      <c r="L18" s="164" t="s">
        <v>480</v>
      </c>
      <c r="M18" s="317" t="s">
        <v>481</v>
      </c>
      <c r="N18" s="157"/>
    </row>
    <row r="19" spans="1:14" ht="22.5">
      <c r="A19" s="316" t="s">
        <v>464</v>
      </c>
      <c r="B19" s="159" t="s">
        <v>124</v>
      </c>
      <c r="C19" s="392">
        <v>48</v>
      </c>
      <c r="D19" s="394">
        <v>3</v>
      </c>
      <c r="E19" s="394">
        <v>13</v>
      </c>
      <c r="F19" s="395">
        <v>7.2</v>
      </c>
      <c r="G19" s="396">
        <v>2</v>
      </c>
      <c r="H19" s="392"/>
      <c r="I19" s="392">
        <v>10</v>
      </c>
      <c r="J19" s="162"/>
      <c r="K19" s="163">
        <v>10</v>
      </c>
      <c r="L19" s="164" t="s">
        <v>478</v>
      </c>
      <c r="M19" s="317" t="s">
        <v>479</v>
      </c>
      <c r="N19" s="157"/>
    </row>
    <row r="20" spans="1:26" s="65" customFormat="1" ht="6" customHeight="1">
      <c r="A20" s="97"/>
      <c r="B20" s="97"/>
      <c r="C20" s="97"/>
      <c r="D20" s="97"/>
      <c r="E20" s="97"/>
      <c r="F20" s="97"/>
      <c r="G20" s="97"/>
      <c r="H20" s="97"/>
      <c r="I20" s="97"/>
      <c r="J20" s="97"/>
      <c r="K20" s="97"/>
      <c r="L20" s="40"/>
      <c r="M20" s="40"/>
      <c r="N20" s="40"/>
      <c r="O20" s="40"/>
      <c r="P20" s="40"/>
      <c r="Q20" s="39"/>
      <c r="R20" s="41"/>
      <c r="S20" s="41"/>
      <c r="T20" s="41"/>
      <c r="U20" s="40"/>
      <c r="V20" s="40"/>
      <c r="W20" s="39"/>
      <c r="X20" s="38"/>
      <c r="Y20" s="38"/>
      <c r="Z20" s="38"/>
    </row>
    <row r="21" spans="1:11" s="65" customFormat="1" ht="15.75">
      <c r="A21" s="44" t="s">
        <v>193</v>
      </c>
      <c r="B21" s="31"/>
      <c r="C21" s="31"/>
      <c r="D21" s="31"/>
      <c r="E21" s="31"/>
      <c r="F21" s="31"/>
      <c r="G21" s="31"/>
      <c r="H21" s="31"/>
      <c r="I21" s="31"/>
      <c r="J21" s="31"/>
      <c r="K21" s="31"/>
    </row>
    <row r="22" spans="1:11" ht="5.25" customHeight="1">
      <c r="A22" s="2"/>
      <c r="B22" s="2"/>
      <c r="C22" s="2"/>
      <c r="D22" s="2"/>
      <c r="E22" s="2"/>
      <c r="F22" s="2"/>
      <c r="G22" s="2"/>
      <c r="H22" s="2"/>
      <c r="I22" s="2"/>
      <c r="J22" s="2"/>
      <c r="K22" s="2"/>
    </row>
    <row r="23" spans="1:11" ht="12.75">
      <c r="A23" s="601" t="s">
        <v>159</v>
      </c>
      <c r="B23" s="602"/>
      <c r="C23" s="602"/>
      <c r="D23" s="602"/>
      <c r="E23" s="2"/>
      <c r="F23" s="2"/>
      <c r="G23" s="2"/>
      <c r="H23" s="2"/>
      <c r="I23" s="2"/>
      <c r="J23" s="2"/>
      <c r="K23" s="2"/>
    </row>
    <row r="24" spans="1:13" s="174" customFormat="1" ht="12.75">
      <c r="A24" s="159" t="s">
        <v>160</v>
      </c>
      <c r="B24" s="335"/>
      <c r="C24" s="159" t="s">
        <v>165</v>
      </c>
      <c r="D24" s="160">
        <v>24</v>
      </c>
      <c r="E24" s="609" t="s">
        <v>399</v>
      </c>
      <c r="F24" s="610"/>
      <c r="G24" s="610"/>
      <c r="H24" s="610"/>
      <c r="I24" s="610"/>
      <c r="J24" s="610"/>
      <c r="K24" s="610"/>
      <c r="L24" s="610"/>
      <c r="M24" s="610"/>
    </row>
    <row r="25" spans="1:13" s="174" customFormat="1" ht="12.75">
      <c r="A25" s="159" t="s">
        <v>161</v>
      </c>
      <c r="B25" s="335"/>
      <c r="C25" s="159" t="s">
        <v>127</v>
      </c>
      <c r="D25" s="160">
        <v>1</v>
      </c>
      <c r="E25" s="609"/>
      <c r="F25" s="610"/>
      <c r="G25" s="610"/>
      <c r="H25" s="610"/>
      <c r="I25" s="610"/>
      <c r="J25" s="610"/>
      <c r="K25" s="610"/>
      <c r="L25" s="610"/>
      <c r="M25" s="610"/>
    </row>
    <row r="26" spans="1:13" s="174" customFormat="1" ht="12.75">
      <c r="A26" s="159" t="s">
        <v>162</v>
      </c>
      <c r="B26" s="160"/>
      <c r="C26" s="159" t="s">
        <v>128</v>
      </c>
      <c r="D26" s="160">
        <v>10</v>
      </c>
      <c r="E26" s="609" t="s">
        <v>407</v>
      </c>
      <c r="F26" s="610"/>
      <c r="G26" s="610"/>
      <c r="H26" s="610"/>
      <c r="I26" s="610"/>
      <c r="J26" s="610"/>
      <c r="K26" s="610"/>
      <c r="L26" s="610"/>
      <c r="M26" s="610"/>
    </row>
    <row r="27" spans="1:13" s="174" customFormat="1" ht="12.75">
      <c r="A27" s="159" t="s">
        <v>126</v>
      </c>
      <c r="B27" s="160"/>
      <c r="C27" s="159" t="s">
        <v>166</v>
      </c>
      <c r="D27" s="160">
        <v>1</v>
      </c>
      <c r="E27" s="609" t="s">
        <v>408</v>
      </c>
      <c r="F27" s="610"/>
      <c r="G27" s="610"/>
      <c r="H27" s="610"/>
      <c r="I27" s="610"/>
      <c r="J27" s="610"/>
      <c r="K27" s="610"/>
      <c r="L27" s="610"/>
      <c r="M27" s="610"/>
    </row>
    <row r="28" spans="1:13" s="174" customFormat="1" ht="12.75">
      <c r="A28" s="159" t="s">
        <v>163</v>
      </c>
      <c r="B28" s="160"/>
      <c r="C28" s="159" t="s">
        <v>129</v>
      </c>
      <c r="D28" s="160"/>
      <c r="E28" s="609"/>
      <c r="F28" s="610"/>
      <c r="G28" s="610"/>
      <c r="H28" s="610"/>
      <c r="I28" s="610"/>
      <c r="J28" s="610"/>
      <c r="K28" s="610"/>
      <c r="L28" s="610"/>
      <c r="M28" s="610"/>
    </row>
    <row r="29" spans="1:13" s="174" customFormat="1" ht="13.5" thickBot="1">
      <c r="A29" s="159" t="s">
        <v>164</v>
      </c>
      <c r="B29" s="160">
        <v>12</v>
      </c>
      <c r="C29" s="159" t="s">
        <v>167</v>
      </c>
      <c r="D29" s="336"/>
      <c r="E29" s="609" t="s">
        <v>409</v>
      </c>
      <c r="F29" s="610"/>
      <c r="G29" s="610"/>
      <c r="H29" s="610"/>
      <c r="I29" s="610"/>
      <c r="J29" s="610"/>
      <c r="K29" s="610"/>
      <c r="L29" s="610"/>
      <c r="M29" s="610"/>
    </row>
    <row r="30" spans="3:11" ht="13.5" thickBot="1">
      <c r="C30" s="210" t="s">
        <v>168</v>
      </c>
      <c r="D30" s="212">
        <f>SUM(B24:B29,D24:D29)</f>
        <v>48</v>
      </c>
      <c r="E30" s="2"/>
      <c r="F30" s="2"/>
      <c r="G30" s="2"/>
      <c r="H30" s="2"/>
      <c r="I30" s="2"/>
      <c r="J30" s="2"/>
      <c r="K30" s="2"/>
    </row>
    <row r="31" ht="6" customHeight="1"/>
    <row r="32" spans="1:12" ht="12.75">
      <c r="A32" s="95" t="s">
        <v>243</v>
      </c>
      <c r="B32" s="65"/>
      <c r="C32" s="96"/>
      <c r="D32" s="65"/>
      <c r="E32" s="65"/>
      <c r="F32" s="65"/>
      <c r="G32" s="65"/>
      <c r="H32" s="65"/>
      <c r="I32" s="65"/>
      <c r="J32" s="65"/>
      <c r="K32" s="65"/>
      <c r="L32" s="65"/>
    </row>
    <row r="33" spans="1:13" ht="19.5" customHeight="1">
      <c r="A33" s="606" t="s">
        <v>361</v>
      </c>
      <c r="B33" s="607"/>
      <c r="C33" s="607"/>
      <c r="D33" s="607"/>
      <c r="E33" s="607"/>
      <c r="F33" s="607"/>
      <c r="G33" s="607"/>
      <c r="H33" s="607"/>
      <c r="I33" s="607"/>
      <c r="J33" s="607"/>
      <c r="K33" s="607"/>
      <c r="L33" s="607"/>
      <c r="M33" s="608"/>
    </row>
    <row r="34" spans="1:12" ht="6" customHeight="1">
      <c r="A34" s="31"/>
      <c r="B34" s="31"/>
      <c r="C34" s="31"/>
      <c r="D34" s="31"/>
      <c r="E34" s="31"/>
      <c r="F34" s="31"/>
      <c r="G34" s="31"/>
      <c r="H34" s="31"/>
      <c r="I34" s="31"/>
      <c r="J34" s="31"/>
      <c r="K34" s="31"/>
      <c r="L34" s="65"/>
    </row>
    <row r="35" ht="6" customHeight="1">
      <c r="A35" s="86"/>
    </row>
    <row r="36" ht="15.75">
      <c r="A36" s="175" t="s">
        <v>192</v>
      </c>
    </row>
    <row r="37" ht="6" customHeight="1"/>
    <row r="38" spans="1:13" ht="12.75">
      <c r="A38" s="5" t="s">
        <v>170</v>
      </c>
      <c r="B38" s="5" t="s">
        <v>135</v>
      </c>
      <c r="C38" s="429" t="s">
        <v>451</v>
      </c>
      <c r="D38" s="632"/>
      <c r="E38" s="632"/>
      <c r="F38" s="632"/>
      <c r="G38" s="632"/>
      <c r="H38" s="633"/>
      <c r="I38" s="611" t="s">
        <v>188</v>
      </c>
      <c r="J38" s="611"/>
      <c r="K38" s="611"/>
      <c r="L38" s="611"/>
      <c r="M38" s="611"/>
    </row>
    <row r="39" spans="1:13" ht="12.75">
      <c r="A39" s="12"/>
      <c r="B39" s="12"/>
      <c r="C39" s="35" t="s">
        <v>180</v>
      </c>
      <c r="D39" s="35" t="s">
        <v>191</v>
      </c>
      <c r="E39" s="35" t="s">
        <v>181</v>
      </c>
      <c r="F39" s="425" t="s">
        <v>186</v>
      </c>
      <c r="G39" s="426"/>
      <c r="H39" s="35"/>
      <c r="I39" s="35" t="s">
        <v>189</v>
      </c>
      <c r="J39" s="35" t="s">
        <v>190</v>
      </c>
      <c r="K39" s="603" t="s">
        <v>195</v>
      </c>
      <c r="L39" s="604"/>
      <c r="M39" s="605"/>
    </row>
    <row r="40" spans="1:13" ht="12.75">
      <c r="A40" s="20"/>
      <c r="B40" s="20"/>
      <c r="C40" s="35"/>
      <c r="D40" s="35"/>
      <c r="E40" s="35"/>
      <c r="F40" s="35" t="s">
        <v>137</v>
      </c>
      <c r="G40" s="35" t="s">
        <v>138</v>
      </c>
      <c r="H40" s="35" t="s">
        <v>187</v>
      </c>
      <c r="I40" s="35"/>
      <c r="J40" s="35"/>
      <c r="K40" s="425"/>
      <c r="L40" s="615"/>
      <c r="M40" s="426"/>
    </row>
    <row r="41" spans="1:13" ht="12.75">
      <c r="A41" s="25" t="str">
        <f>'Methods&amp;Limits'!A76</f>
        <v>Cetane number</v>
      </c>
      <c r="B41" s="26" t="str">
        <f>'Methods&amp;Limits'!B76</f>
        <v>--</v>
      </c>
      <c r="C41" s="36" t="str">
        <f>'Methods&amp;Limits'!E76</f>
        <v>EN-ISO 5165</v>
      </c>
      <c r="D41" s="36">
        <f>'Methods&amp;Limits'!F76</f>
        <v>1998</v>
      </c>
      <c r="E41" s="36">
        <f>'Methods&amp;Limits'!G76</f>
        <v>4.3</v>
      </c>
      <c r="F41" s="42">
        <f>'Methods&amp;Limits'!H76</f>
        <v>48.463</v>
      </c>
      <c r="G41" s="42"/>
      <c r="H41" s="35">
        <f>IF(D14&lt;F41,"Yes","")</f>
      </c>
      <c r="I41" s="87"/>
      <c r="J41" s="87"/>
      <c r="K41" s="593"/>
      <c r="L41" s="594"/>
      <c r="M41" s="595"/>
    </row>
    <row r="42" spans="1:13" ht="12.75">
      <c r="A42" s="54" t="str">
        <f>'Methods&amp;Limits'!A77</f>
        <v>Density at 15 oC</v>
      </c>
      <c r="B42" s="55" t="str">
        <f>'Methods&amp;Limits'!B77</f>
        <v>kg/m3</v>
      </c>
      <c r="C42" s="36" t="str">
        <f>'Methods&amp;Limits'!E77</f>
        <v>EN-ISO 3675</v>
      </c>
      <c r="D42" s="36">
        <f>'Methods&amp;Limits'!F77</f>
        <v>1998</v>
      </c>
      <c r="E42" s="100">
        <f>'Methods&amp;Limits'!G77</f>
        <v>1.2</v>
      </c>
      <c r="F42" s="42"/>
      <c r="G42" s="42">
        <f>'Methods&amp;Limits'!I77</f>
        <v>845.708</v>
      </c>
      <c r="H42" s="35">
        <f>IF(E15&gt;G42,"Yes","")</f>
      </c>
      <c r="I42" s="87"/>
      <c r="J42" s="87"/>
      <c r="K42" s="593"/>
      <c r="L42" s="594"/>
      <c r="M42" s="595"/>
    </row>
    <row r="43" spans="1:13" ht="12.75">
      <c r="A43" s="104">
        <f>'Methods&amp;Limits'!A78</f>
        <v>0</v>
      </c>
      <c r="B43" s="60">
        <f>'Methods&amp;Limits'!B78</f>
        <v>0</v>
      </c>
      <c r="C43" s="36" t="str">
        <f>'Methods&amp;Limits'!E78</f>
        <v>EN ISO 12185</v>
      </c>
      <c r="D43" s="36">
        <f>'Methods&amp;Limits'!F78</f>
        <v>1996</v>
      </c>
      <c r="E43" s="176">
        <f>'Methods&amp;Limits'!G78</f>
        <v>0.5084745762711094</v>
      </c>
      <c r="F43" s="42"/>
      <c r="G43" s="42">
        <f>'Methods&amp;Limits'!I78</f>
        <v>845.3</v>
      </c>
      <c r="H43" s="35">
        <f>IF(E15&gt;G43,"Yes","")</f>
      </c>
      <c r="I43" s="87"/>
      <c r="J43" s="87"/>
      <c r="K43" s="593"/>
      <c r="L43" s="594"/>
      <c r="M43" s="595"/>
    </row>
    <row r="44" spans="1:13" ht="12.75">
      <c r="A44" s="25" t="str">
        <f>'Methods&amp;Limits'!A79</f>
        <v>Distillation -- 95% Point</v>
      </c>
      <c r="B44" s="27" t="str">
        <f>'Methods&amp;Limits'!B79</f>
        <v>oC</v>
      </c>
      <c r="C44" s="36" t="str">
        <f>'Methods&amp;Limits'!E79</f>
        <v>EN-ISO 3405</v>
      </c>
      <c r="D44" s="36">
        <f>'Methods&amp;Limits'!F79</f>
        <v>2000</v>
      </c>
      <c r="E44" s="298">
        <f>'Methods&amp;Limits'!$G$79</f>
        <v>10</v>
      </c>
      <c r="F44" s="42"/>
      <c r="G44" s="42">
        <f>K16+0.361*1.645*$E44</f>
        <v>365.93845</v>
      </c>
      <c r="H44" s="35">
        <f>IF(E16&gt;G44,"Yes","")</f>
      </c>
      <c r="I44" s="87"/>
      <c r="J44" s="87"/>
      <c r="K44" s="593"/>
      <c r="L44" s="594"/>
      <c r="M44" s="595"/>
    </row>
    <row r="45" spans="1:13" ht="12.75">
      <c r="A45" s="29" t="str">
        <f>'Methods&amp;Limits'!A80</f>
        <v>Polycyclic aromatic hydrocarbons</v>
      </c>
      <c r="B45" s="30" t="str">
        <f>'Methods&amp;Limits'!B80</f>
        <v>% (m/m)</v>
      </c>
      <c r="C45" s="36" t="str">
        <f>'Methods&amp;Limits'!E80</f>
        <v>IP 391</v>
      </c>
      <c r="D45" s="36">
        <f>'Methods&amp;Limits'!F80</f>
        <v>1995</v>
      </c>
      <c r="E45" s="36">
        <f>'Methods&amp;Limits'!G80</f>
        <v>3.8</v>
      </c>
      <c r="F45" s="42"/>
      <c r="G45" s="42">
        <f>'Methods&amp;Limits'!I80</f>
        <v>13.242</v>
      </c>
      <c r="H45" s="35">
        <f>IF(E17&gt;G45,"Yes","")</f>
      </c>
      <c r="I45" s="87"/>
      <c r="J45" s="87"/>
      <c r="K45" s="593"/>
      <c r="L45" s="594"/>
      <c r="M45" s="595"/>
    </row>
    <row r="46" spans="1:13" ht="12.75">
      <c r="A46" s="54" t="str">
        <f>'Methods&amp;Limits'!A86</f>
        <v>Sulphur content (low sulphur, from 2005)</v>
      </c>
      <c r="B46" s="55" t="str">
        <f>'Methods&amp;Limits'!B86</f>
        <v>mg/kg</v>
      </c>
      <c r="C46" s="36" t="str">
        <f>'Methods&amp;Limits'!E86</f>
        <v>EN ISO 14596</v>
      </c>
      <c r="D46" s="36">
        <f>'Methods&amp;Limits'!F86</f>
        <v>1998</v>
      </c>
      <c r="E46" s="42">
        <f>'Methods&amp;Limits'!G86</f>
        <v>20</v>
      </c>
      <c r="F46" s="42"/>
      <c r="G46" s="42">
        <f>'Methods&amp;Limits'!I86</f>
        <v>61.8</v>
      </c>
      <c r="H46" s="35">
        <f>IF(E$18&gt;G46,"Yes","")</f>
      </c>
      <c r="I46" s="87"/>
      <c r="J46" s="87"/>
      <c r="K46" s="593"/>
      <c r="L46" s="594"/>
      <c r="M46" s="595"/>
    </row>
    <row r="47" spans="1:13" ht="12.75">
      <c r="A47" s="29">
        <f>'Methods&amp;Limits'!A87</f>
        <v>0</v>
      </c>
      <c r="B47" s="58">
        <f>'Methods&amp;Limits'!B87</f>
        <v>0</v>
      </c>
      <c r="C47" s="36" t="str">
        <f>'Methods&amp;Limits'!E87</f>
        <v>EN 24260</v>
      </c>
      <c r="D47" s="36">
        <f>'Methods&amp;Limits'!F87</f>
        <v>1994</v>
      </c>
      <c r="E47" s="42">
        <f>'Methods&amp;Limits'!G87</f>
        <v>6.779661016949153</v>
      </c>
      <c r="F47" s="42"/>
      <c r="G47" s="42">
        <f>'Methods&amp;Limits'!I87</f>
        <v>54</v>
      </c>
      <c r="H47" s="35">
        <f>IF(E$18&gt;G47,"Yes","")</f>
      </c>
      <c r="I47" s="87"/>
      <c r="J47" s="87"/>
      <c r="K47" s="593"/>
      <c r="L47" s="594"/>
      <c r="M47" s="595"/>
    </row>
    <row r="48" spans="1:13" ht="12.75">
      <c r="A48" s="29"/>
      <c r="B48" s="58">
        <f>'Methods&amp;Limits'!B88</f>
        <v>0</v>
      </c>
      <c r="C48" s="36" t="str">
        <f>'Methods&amp;Limits'!E88</f>
        <v>EN ISO 20846</v>
      </c>
      <c r="D48" s="36">
        <f>'Methods&amp;Limits'!F88</f>
        <v>2004</v>
      </c>
      <c r="E48" s="42">
        <f>'Methods&amp;Limits'!G88</f>
        <v>6.7</v>
      </c>
      <c r="F48" s="42"/>
      <c r="G48" s="42">
        <f>'Methods&amp;Limits'!I88</f>
        <v>53.953</v>
      </c>
      <c r="H48" s="35">
        <f>IF(E$18&gt;G48,"Yes","")</f>
      </c>
      <c r="I48" s="87"/>
      <c r="J48" s="87"/>
      <c r="K48" s="313"/>
      <c r="L48" s="314"/>
      <c r="M48" s="315"/>
    </row>
    <row r="49" spans="1:13" ht="12.75">
      <c r="A49" s="29"/>
      <c r="B49" s="58">
        <f>'Methods&amp;Limits'!B89</f>
        <v>0</v>
      </c>
      <c r="C49" s="36" t="str">
        <f>'Methods&amp;Limits'!E89</f>
        <v>EN ISO 20847</v>
      </c>
      <c r="D49" s="36">
        <f>'Methods&amp;Limits'!F89</f>
        <v>2004</v>
      </c>
      <c r="E49" s="42">
        <f>'Methods&amp;Limits'!G89</f>
        <v>12.8</v>
      </c>
      <c r="F49" s="42"/>
      <c r="G49" s="42">
        <f>'Methods&amp;Limits'!I89</f>
        <v>57.552</v>
      </c>
      <c r="H49" s="35">
        <f>IF(E$18&gt;G49,"Yes","")</f>
      </c>
      <c r="I49" s="87"/>
      <c r="J49" s="87"/>
      <c r="K49" s="313"/>
      <c r="L49" s="314"/>
      <c r="M49" s="315"/>
    </row>
    <row r="50" spans="1:13" ht="12.75">
      <c r="A50" s="104"/>
      <c r="B50" s="60">
        <f>'Methods&amp;Limits'!B90</f>
        <v>0</v>
      </c>
      <c r="C50" s="36" t="str">
        <f>'Methods&amp;Limits'!E90</f>
        <v>EN ISO 20884</v>
      </c>
      <c r="D50" s="36">
        <f>'Methods&amp;Limits'!F90</f>
        <v>2004</v>
      </c>
      <c r="E50" s="42">
        <f>'Methods&amp;Limits'!G90</f>
        <v>7.9</v>
      </c>
      <c r="F50" s="42"/>
      <c r="G50" s="42">
        <f>'Methods&amp;Limits'!I90</f>
        <v>54.661</v>
      </c>
      <c r="H50" s="35">
        <f>IF(E$18&gt;G50,"Yes","")</f>
      </c>
      <c r="I50" s="87"/>
      <c r="J50" s="87"/>
      <c r="K50" s="313"/>
      <c r="L50" s="314"/>
      <c r="M50" s="315"/>
    </row>
    <row r="51" spans="1:13" ht="12.75">
      <c r="A51" s="54" t="str">
        <f>'Methods&amp;Limits'!A91</f>
        <v>Sulphur content (sulphur free, from 2005)</v>
      </c>
      <c r="B51" s="55" t="str">
        <f>'Methods&amp;Limits'!B91</f>
        <v>mg/kg</v>
      </c>
      <c r="C51" s="36" t="str">
        <f>'Methods&amp;Limits'!E91</f>
        <v>EN ISO 14596</v>
      </c>
      <c r="D51" s="36">
        <f>'Methods&amp;Limits'!F91</f>
        <v>1998</v>
      </c>
      <c r="E51" s="42">
        <f>'Methods&amp;Limits'!G91</f>
        <v>5</v>
      </c>
      <c r="F51" s="42"/>
      <c r="G51" s="42">
        <f>'Methods&amp;Limits'!I91</f>
        <v>12.95</v>
      </c>
      <c r="H51" s="35"/>
      <c r="I51" s="87"/>
      <c r="J51" s="87"/>
      <c r="K51" s="593"/>
      <c r="L51" s="594"/>
      <c r="M51" s="595"/>
    </row>
    <row r="52" spans="1:13" ht="12.75">
      <c r="A52" s="29">
        <f>'Methods&amp;Limits'!A92</f>
        <v>0</v>
      </c>
      <c r="B52" s="58">
        <f>'Methods&amp;Limits'!B92</f>
        <v>0</v>
      </c>
      <c r="C52" s="36" t="str">
        <f>'Methods&amp;Limits'!E92</f>
        <v>EN 24260</v>
      </c>
      <c r="D52" s="36">
        <f>'Methods&amp;Limits'!F92</f>
        <v>1994</v>
      </c>
      <c r="E52" s="42">
        <f>'Methods&amp;Limits'!G92</f>
        <v>3.3898305084745766</v>
      </c>
      <c r="F52" s="42"/>
      <c r="G52" s="42">
        <f>'Methods&amp;Limits'!I92</f>
        <v>12</v>
      </c>
      <c r="H52" s="35"/>
      <c r="I52" s="87"/>
      <c r="J52" s="87"/>
      <c r="K52" s="593"/>
      <c r="L52" s="594"/>
      <c r="M52" s="595"/>
    </row>
    <row r="53" spans="1:13" ht="12.75">
      <c r="A53" s="29">
        <f>'Methods&amp;Limits'!A93</f>
        <v>0</v>
      </c>
      <c r="B53" s="58">
        <f>'Methods&amp;Limits'!B93</f>
        <v>0</v>
      </c>
      <c r="C53" s="36" t="str">
        <f>'Methods&amp;Limits'!E93</f>
        <v>EN ISO 20846</v>
      </c>
      <c r="D53" s="36">
        <f>'Methods&amp;Limits'!F93</f>
        <v>2004</v>
      </c>
      <c r="E53" s="42">
        <f>'Methods&amp;Limits'!G93</f>
        <v>2.2</v>
      </c>
      <c r="F53" s="42"/>
      <c r="G53" s="42">
        <f>'Methods&amp;Limits'!I93</f>
        <v>11.298</v>
      </c>
      <c r="H53" s="35"/>
      <c r="I53" s="87"/>
      <c r="J53" s="87"/>
      <c r="K53" s="593"/>
      <c r="L53" s="594"/>
      <c r="M53" s="595"/>
    </row>
    <row r="54" spans="1:13" ht="12.75">
      <c r="A54" s="104">
        <f>'Methods&amp;Limits'!A94</f>
        <v>0</v>
      </c>
      <c r="B54" s="60">
        <f>'Methods&amp;Limits'!B94</f>
        <v>0</v>
      </c>
      <c r="C54" s="36" t="str">
        <f>'Methods&amp;Limits'!E94</f>
        <v>EN ISO 20884</v>
      </c>
      <c r="D54" s="36">
        <f>'Methods&amp;Limits'!F94</f>
        <v>2004</v>
      </c>
      <c r="E54" s="42">
        <f>'Methods&amp;Limits'!G94</f>
        <v>3.1</v>
      </c>
      <c r="F54" s="42"/>
      <c r="G54" s="42">
        <f>'Methods&amp;Limits'!I94</f>
        <v>11.829</v>
      </c>
      <c r="H54" s="35" t="str">
        <f>IF(E$19&gt;G54,"Yes","")</f>
        <v>Yes</v>
      </c>
      <c r="I54" s="87">
        <v>1</v>
      </c>
      <c r="J54" s="298">
        <v>13</v>
      </c>
      <c r="K54" s="612" t="s">
        <v>115</v>
      </c>
      <c r="L54" s="613"/>
      <c r="M54" s="614"/>
    </row>
    <row r="55" spans="1:13" ht="34.5" customHeight="1">
      <c r="A55" s="561" t="s">
        <v>405</v>
      </c>
      <c r="B55" s="561"/>
      <c r="C55" s="561"/>
      <c r="D55" s="561"/>
      <c r="E55" s="561"/>
      <c r="F55" s="561"/>
      <c r="G55" s="561"/>
      <c r="H55" s="561"/>
      <c r="I55" s="561"/>
      <c r="J55" s="561"/>
      <c r="K55" s="561"/>
      <c r="L55" s="561"/>
      <c r="M55" s="561"/>
    </row>
  </sheetData>
  <sheetProtection/>
  <mergeCells count="31">
    <mergeCell ref="K53:M53"/>
    <mergeCell ref="K54:M54"/>
    <mergeCell ref="K51:M51"/>
    <mergeCell ref="K52:M52"/>
    <mergeCell ref="A55:M55"/>
    <mergeCell ref="I38:M38"/>
    <mergeCell ref="K46:M46"/>
    <mergeCell ref="K47:M47"/>
    <mergeCell ref="K44:M44"/>
    <mergeCell ref="K45:M45"/>
    <mergeCell ref="K40:M40"/>
    <mergeCell ref="K41:M41"/>
    <mergeCell ref="K42:M42"/>
    <mergeCell ref="K43:M43"/>
    <mergeCell ref="L11:M11"/>
    <mergeCell ref="L12:M12"/>
    <mergeCell ref="B3:D3"/>
    <mergeCell ref="B4:D4"/>
    <mergeCell ref="B6:D6"/>
    <mergeCell ref="B7:D7"/>
    <mergeCell ref="B5:D5"/>
    <mergeCell ref="F39:G39"/>
    <mergeCell ref="C38:H38"/>
    <mergeCell ref="A23:D23"/>
    <mergeCell ref="N15:N16"/>
    <mergeCell ref="K39:M39"/>
    <mergeCell ref="A33:M33"/>
    <mergeCell ref="E24:M25"/>
    <mergeCell ref="E27:M28"/>
    <mergeCell ref="E26:M26"/>
    <mergeCell ref="E29:M29"/>
  </mergeCells>
  <printOptions/>
  <pageMargins left="0.75" right="0.75" top="1" bottom="1" header="0.4921259845" footer="0.4921259845"/>
  <pageSetup fitToHeight="1" fitToWidth="1" horizontalDpi="600" verticalDpi="600" orientation="landscape" paperSize="9" scale="61" r:id="rId1"/>
  <headerFooter alignWithMargins="0">
    <oddHeader>&amp;L&amp;F&amp;C&amp;A</oddHeader>
    <oddFooter>&amp;L&amp;D&amp;CPage &amp;P of &amp;N</oddFooter>
  </headerFooter>
  <rowBreaks count="1" manualBreakCount="1">
    <brk id="34" max="13" man="1"/>
  </rowBreaks>
  <ignoredErrors>
    <ignoredError sqref="B3:D4 E42:E44"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tabSelected="1" zoomScalePageLayoutView="0" workbookViewId="0" topLeftCell="A1">
      <pane ySplit="2" topLeftCell="A3" activePane="bottomLeft" state="frozen"/>
      <selection pane="topLeft" activeCell="Q45" sqref="Q45"/>
      <selection pane="bottomLeft" activeCell="E33" sqref="E33"/>
    </sheetView>
  </sheetViews>
  <sheetFormatPr defaultColWidth="9.140625" defaultRowHeight="12.75"/>
  <cols>
    <col min="1" max="1" width="46.7109375" style="129" customWidth="1"/>
    <col min="2" max="2" width="90.7109375" style="129" customWidth="1"/>
    <col min="3" max="16384" width="9.140625" style="129" customWidth="1"/>
  </cols>
  <sheetData>
    <row r="1" ht="20.25">
      <c r="A1" s="222" t="s">
        <v>385</v>
      </c>
    </row>
    <row r="2" ht="6" customHeight="1"/>
    <row r="3" spans="1:6" ht="15.75">
      <c r="A3" s="440" t="s">
        <v>206</v>
      </c>
      <c r="B3" s="441"/>
      <c r="C3" s="441"/>
      <c r="D3" s="441"/>
      <c r="E3" s="441"/>
      <c r="F3" s="441"/>
    </row>
    <row r="4" spans="1:6" s="275" customFormat="1" ht="4.5" customHeight="1">
      <c r="A4" s="239"/>
      <c r="B4" s="239"/>
      <c r="C4" s="239"/>
      <c r="D4" s="239"/>
      <c r="E4" s="239"/>
      <c r="F4" s="239"/>
    </row>
    <row r="5" spans="1:4" s="278" customFormat="1" ht="12.75">
      <c r="A5" s="438" t="s">
        <v>308</v>
      </c>
      <c r="B5" s="438"/>
      <c r="C5" s="438"/>
      <c r="D5" s="438"/>
    </row>
    <row r="6" ht="4.5" customHeight="1"/>
    <row r="7" spans="1:2" ht="12.75">
      <c r="A7" s="271" t="s">
        <v>301</v>
      </c>
      <c r="B7" s="136">
        <v>2007</v>
      </c>
    </row>
    <row r="8" spans="1:2" ht="12.75">
      <c r="A8" s="271" t="s">
        <v>302</v>
      </c>
      <c r="B8" s="136" t="s">
        <v>7</v>
      </c>
    </row>
    <row r="9" spans="1:2" ht="12.75">
      <c r="A9" s="279" t="s">
        <v>300</v>
      </c>
      <c r="B9" s="136" t="s">
        <v>426</v>
      </c>
    </row>
    <row r="10" spans="1:2" ht="12.75">
      <c r="A10" s="279" t="s">
        <v>296</v>
      </c>
      <c r="B10" s="136" t="s">
        <v>427</v>
      </c>
    </row>
    <row r="11" spans="1:2" ht="12.75">
      <c r="A11" s="279" t="s">
        <v>295</v>
      </c>
      <c r="B11" s="136" t="s">
        <v>428</v>
      </c>
    </row>
    <row r="12" spans="1:2" ht="12.75">
      <c r="A12" s="279" t="s">
        <v>299</v>
      </c>
      <c r="B12" s="136" t="s">
        <v>429</v>
      </c>
    </row>
    <row r="13" spans="1:2" ht="12.75">
      <c r="A13" s="280" t="s">
        <v>297</v>
      </c>
      <c r="B13" s="136" t="s">
        <v>430</v>
      </c>
    </row>
    <row r="14" spans="1:2" ht="25.5">
      <c r="A14" s="281" t="s">
        <v>298</v>
      </c>
      <c r="B14" s="421" t="s">
        <v>431</v>
      </c>
    </row>
    <row r="15" ht="6" customHeight="1"/>
    <row r="16" spans="1:6" ht="15.75">
      <c r="A16" s="440" t="s">
        <v>351</v>
      </c>
      <c r="B16" s="441"/>
      <c r="C16" s="441"/>
      <c r="D16" s="441"/>
      <c r="E16" s="441"/>
      <c r="F16" s="441"/>
    </row>
    <row r="17" ht="5.25" customHeight="1">
      <c r="A17" s="282"/>
    </row>
    <row r="18" spans="1:2" ht="30.75" customHeight="1">
      <c r="A18" s="439" t="s">
        <v>348</v>
      </c>
      <c r="B18" s="439"/>
    </row>
    <row r="19" spans="1:2" ht="48" customHeight="1">
      <c r="A19" s="439" t="s">
        <v>349</v>
      </c>
      <c r="B19" s="439"/>
    </row>
    <row r="20" spans="1:2" ht="15.75">
      <c r="A20" s="439" t="s">
        <v>350</v>
      </c>
      <c r="B20" s="439"/>
    </row>
    <row r="21" ht="6" customHeight="1"/>
    <row r="22" spans="1:6" ht="15.75">
      <c r="A22" s="436" t="s">
        <v>389</v>
      </c>
      <c r="B22" s="437"/>
      <c r="C22" s="437"/>
      <c r="D22" s="437"/>
      <c r="E22" s="437"/>
      <c r="F22" s="437"/>
    </row>
    <row r="23" ht="6" customHeight="1">
      <c r="A23" s="238"/>
    </row>
    <row r="24" ht="15.75">
      <c r="A24" s="238" t="s">
        <v>386</v>
      </c>
    </row>
    <row r="25" ht="15.75">
      <c r="A25" s="283" t="s">
        <v>390</v>
      </c>
    </row>
    <row r="26" ht="15.75">
      <c r="A26" s="283" t="s">
        <v>391</v>
      </c>
    </row>
    <row r="27" ht="15.75">
      <c r="A27" s="283" t="s">
        <v>392</v>
      </c>
    </row>
    <row r="28" ht="15.75">
      <c r="A28" s="283" t="s">
        <v>393</v>
      </c>
    </row>
    <row r="29" ht="15.75">
      <c r="A29" s="283" t="s">
        <v>394</v>
      </c>
    </row>
    <row r="30" ht="6" customHeight="1">
      <c r="A30" s="238"/>
    </row>
    <row r="31" ht="15.75">
      <c r="A31" s="238" t="s">
        <v>387</v>
      </c>
    </row>
    <row r="32" ht="15.75">
      <c r="A32" s="283" t="s">
        <v>395</v>
      </c>
    </row>
    <row r="33" ht="15.75">
      <c r="A33" s="283" t="s">
        <v>396</v>
      </c>
    </row>
    <row r="34" ht="15.75">
      <c r="A34" s="283" t="s">
        <v>397</v>
      </c>
    </row>
    <row r="35" ht="15.75">
      <c r="A35" s="283" t="s">
        <v>398</v>
      </c>
    </row>
    <row r="36" ht="6" customHeight="1">
      <c r="A36" s="238"/>
    </row>
    <row r="37" spans="1:2" ht="15.75">
      <c r="A37" s="434" t="s">
        <v>388</v>
      </c>
      <c r="B37" s="434"/>
    </row>
    <row r="38" spans="1:2" ht="12.75" customHeight="1">
      <c r="A38" s="435"/>
      <c r="B38" s="435"/>
    </row>
    <row r="39" spans="1:2" ht="12.75" customHeight="1">
      <c r="A39" s="435"/>
      <c r="B39" s="435"/>
    </row>
    <row r="40" spans="1:2" ht="12.75" customHeight="1">
      <c r="A40" s="435"/>
      <c r="B40" s="435"/>
    </row>
    <row r="41" spans="1:2" ht="12.75" customHeight="1">
      <c r="A41" s="435"/>
      <c r="B41" s="435"/>
    </row>
    <row r="42" spans="1:2" ht="12.75" customHeight="1">
      <c r="A42" s="435"/>
      <c r="B42" s="435"/>
    </row>
    <row r="43" spans="1:2" ht="12.75" customHeight="1">
      <c r="A43" s="435"/>
      <c r="B43" s="435"/>
    </row>
    <row r="44" spans="1:2" ht="12.75" customHeight="1">
      <c r="A44" s="435"/>
      <c r="B44" s="435"/>
    </row>
    <row r="45" spans="1:2" ht="12.75" customHeight="1">
      <c r="A45" s="435"/>
      <c r="B45" s="435"/>
    </row>
    <row r="46" ht="15.75">
      <c r="A46" s="284"/>
    </row>
  </sheetData>
  <sheetProtection/>
  <mergeCells count="9">
    <mergeCell ref="A37:B37"/>
    <mergeCell ref="A38:B45"/>
    <mergeCell ref="A22:F22"/>
    <mergeCell ref="A5:D5"/>
    <mergeCell ref="A20:B20"/>
    <mergeCell ref="A3:F3"/>
    <mergeCell ref="A16:F16"/>
    <mergeCell ref="A18:B18"/>
    <mergeCell ref="A19:B19"/>
  </mergeCells>
  <printOptions/>
  <pageMargins left="0.75" right="0.75" top="1" bottom="1" header="0.5" footer="0.5"/>
  <pageSetup fitToHeight="1" fitToWidth="1" horizontalDpi="1200" verticalDpi="1200" orientation="landscape" paperSize="9" scale="73" r:id="rId1"/>
  <headerFooter alignWithMargins="0">
    <oddHeader>&amp;L&amp;F&amp;C&amp;A</oddHeader>
    <oddFooter>&amp;L&amp;D&amp;CPage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showZeros="0" zoomScaleSheetLayoutView="100" zoomScalePageLayoutView="0" workbookViewId="0" topLeftCell="A1">
      <pane ySplit="3" topLeftCell="A4" activePane="bottomLeft" state="frozen"/>
      <selection pane="topLeft" activeCell="Q45" sqref="Q45"/>
      <selection pane="bottomLeft" activeCell="A42" sqref="A42"/>
    </sheetView>
  </sheetViews>
  <sheetFormatPr defaultColWidth="9.140625" defaultRowHeight="12.75"/>
  <cols>
    <col min="1" max="1" width="41.57421875" style="129" customWidth="1"/>
    <col min="2" max="2" width="25.7109375" style="129" customWidth="1"/>
    <col min="3" max="4" width="21.8515625" style="129" customWidth="1"/>
    <col min="5" max="5" width="7.8515625" style="129" bestFit="1" customWidth="1"/>
    <col min="6" max="6" width="19.140625" style="129" customWidth="1"/>
    <col min="7" max="11" width="10.7109375" style="129" customWidth="1"/>
    <col min="12" max="16384" width="9.140625" style="129" customWidth="1"/>
  </cols>
  <sheetData>
    <row r="1" ht="20.25">
      <c r="A1" s="222" t="s">
        <v>281</v>
      </c>
    </row>
    <row r="2" ht="6" customHeight="1"/>
    <row r="3" spans="1:2" ht="15.75">
      <c r="A3" s="235" t="s">
        <v>233</v>
      </c>
      <c r="B3" s="141">
        <f>'Contacts&amp;Summary'!B7</f>
        <v>2007</v>
      </c>
    </row>
    <row r="4" ht="6" customHeight="1"/>
    <row r="5" spans="1:5" ht="15.75">
      <c r="A5" s="240" t="s">
        <v>232</v>
      </c>
      <c r="B5" s="241"/>
      <c r="C5" s="241"/>
      <c r="D5" s="241"/>
      <c r="E5" s="241"/>
    </row>
    <row r="6" ht="6" customHeight="1"/>
    <row r="7" ht="12.75">
      <c r="A7" s="267" t="s">
        <v>309</v>
      </c>
    </row>
    <row r="8" spans="1:6" ht="58.5" customHeight="1">
      <c r="A8" s="442" t="s">
        <v>310</v>
      </c>
      <c r="B8" s="442"/>
      <c r="C8" s="442"/>
      <c r="D8" s="442"/>
      <c r="E8" s="442"/>
      <c r="F8" s="442"/>
    </row>
    <row r="9" spans="1:5" s="270" customFormat="1" ht="12.75">
      <c r="A9" s="268" t="s">
        <v>311</v>
      </c>
      <c r="B9" s="269"/>
      <c r="C9" s="269"/>
      <c r="D9" s="269"/>
      <c r="E9" s="269"/>
    </row>
    <row r="10" spans="1:5" s="270" customFormat="1" ht="3" customHeight="1">
      <c r="A10" s="269"/>
      <c r="B10" s="269"/>
      <c r="C10" s="269"/>
      <c r="D10" s="269"/>
      <c r="E10" s="269"/>
    </row>
    <row r="11" spans="1:2" ht="12.75">
      <c r="A11" s="271" t="s">
        <v>277</v>
      </c>
      <c r="B11" s="127"/>
    </row>
    <row r="12" spans="1:2" ht="12.75">
      <c r="A12" s="272" t="s">
        <v>278</v>
      </c>
      <c r="B12" s="138" t="s">
        <v>8</v>
      </c>
    </row>
    <row r="13" spans="1:2" ht="12.75">
      <c r="A13" s="273" t="s">
        <v>279</v>
      </c>
      <c r="B13" s="138" t="s">
        <v>9</v>
      </c>
    </row>
    <row r="14" spans="1:2" ht="12.75">
      <c r="A14" s="271" t="s">
        <v>280</v>
      </c>
      <c r="B14" s="127"/>
    </row>
    <row r="15" spans="1:2" ht="12.75">
      <c r="A15" s="272" t="s">
        <v>278</v>
      </c>
      <c r="B15" s="138" t="s">
        <v>12</v>
      </c>
    </row>
    <row r="16" spans="1:2" ht="12.75">
      <c r="A16" s="273" t="s">
        <v>279</v>
      </c>
      <c r="B16" s="138" t="s">
        <v>13</v>
      </c>
    </row>
    <row r="17" ht="12.75">
      <c r="A17" s="129" t="s">
        <v>234</v>
      </c>
    </row>
    <row r="18" ht="6.75" customHeight="1"/>
    <row r="19" spans="1:6" ht="42" customHeight="1">
      <c r="A19" s="442" t="s">
        <v>312</v>
      </c>
      <c r="B19" s="442"/>
      <c r="C19" s="442"/>
      <c r="D19" s="442"/>
      <c r="E19" s="442"/>
      <c r="F19" s="442"/>
    </row>
    <row r="20" ht="7.5" customHeight="1"/>
    <row r="21" spans="1:2" ht="12.75">
      <c r="A21" s="274" t="s">
        <v>313</v>
      </c>
      <c r="B21" s="138" t="s">
        <v>14</v>
      </c>
    </row>
    <row r="22" spans="3:4" ht="12.75">
      <c r="C22" s="443" t="s">
        <v>347</v>
      </c>
      <c r="D22" s="443"/>
    </row>
    <row r="23" spans="1:5" s="275" customFormat="1" ht="12.75">
      <c r="A23" s="129"/>
      <c r="B23" s="129"/>
      <c r="C23" s="445" t="s">
        <v>290</v>
      </c>
      <c r="D23" s="446"/>
      <c r="E23" s="129"/>
    </row>
    <row r="24" spans="1:5" s="275" customFormat="1" ht="12.75">
      <c r="A24" s="134" t="s">
        <v>282</v>
      </c>
      <c r="B24" s="135" t="s">
        <v>287</v>
      </c>
      <c r="C24" s="135" t="s">
        <v>288</v>
      </c>
      <c r="D24" s="135" t="s">
        <v>289</v>
      </c>
      <c r="E24" s="129"/>
    </row>
    <row r="25" spans="1:5" s="275" customFormat="1" ht="12.75">
      <c r="A25" s="276" t="s">
        <v>283</v>
      </c>
      <c r="B25" s="80" t="s">
        <v>15</v>
      </c>
      <c r="C25" s="277">
        <v>50</v>
      </c>
      <c r="D25" s="277">
        <v>100</v>
      </c>
      <c r="E25" s="129"/>
    </row>
    <row r="26" spans="1:5" s="275" customFormat="1" ht="12.75">
      <c r="A26" s="276" t="s">
        <v>285</v>
      </c>
      <c r="B26" s="80"/>
      <c r="C26" s="277">
        <v>100</v>
      </c>
      <c r="D26" s="277">
        <v>200</v>
      </c>
      <c r="E26" s="129"/>
    </row>
    <row r="27" spans="1:5" s="275" customFormat="1" ht="12.75">
      <c r="A27" s="276" t="s">
        <v>286</v>
      </c>
      <c r="B27" s="80"/>
      <c r="C27" s="277">
        <v>50</v>
      </c>
      <c r="D27" s="137" t="s">
        <v>118</v>
      </c>
      <c r="E27" s="129"/>
    </row>
    <row r="28" spans="1:5" s="275" customFormat="1" ht="14.25" customHeight="1">
      <c r="A28" s="276" t="s">
        <v>284</v>
      </c>
      <c r="B28" s="80"/>
      <c r="C28" s="137" t="s">
        <v>118</v>
      </c>
      <c r="D28" s="137" t="s">
        <v>118</v>
      </c>
      <c r="E28" s="129"/>
    </row>
    <row r="29" s="275" customFormat="1" ht="12.75"/>
    <row r="30" spans="1:6" ht="30" customHeight="1">
      <c r="A30" s="442" t="s">
        <v>438</v>
      </c>
      <c r="B30" s="442"/>
      <c r="C30" s="442"/>
      <c r="D30" s="442"/>
      <c r="E30" s="442"/>
      <c r="F30" s="442"/>
    </row>
    <row r="31" spans="1:6" ht="88.5" customHeight="1">
      <c r="A31" s="456" t="s">
        <v>437</v>
      </c>
      <c r="B31" s="456"/>
      <c r="C31" s="456"/>
      <c r="D31" s="456"/>
      <c r="E31" s="456"/>
      <c r="F31" s="456"/>
    </row>
    <row r="32" ht="15.75" customHeight="1"/>
    <row r="33" spans="1:6" ht="12.75">
      <c r="A33" s="444" t="s">
        <v>314</v>
      </c>
      <c r="B33" s="444"/>
      <c r="C33" s="444"/>
      <c r="D33" s="444"/>
      <c r="E33" s="444"/>
      <c r="F33" s="444"/>
    </row>
    <row r="34" spans="1:6" ht="102" customHeight="1">
      <c r="A34" s="447" t="s">
        <v>42</v>
      </c>
      <c r="B34" s="448"/>
      <c r="C34" s="448"/>
      <c r="D34" s="448"/>
      <c r="E34" s="448"/>
      <c r="F34" s="449"/>
    </row>
    <row r="35" spans="1:6" ht="39" customHeight="1">
      <c r="A35" s="450"/>
      <c r="B35" s="451"/>
      <c r="C35" s="451"/>
      <c r="D35" s="451"/>
      <c r="E35" s="451"/>
      <c r="F35" s="452"/>
    </row>
    <row r="36" spans="1:6" ht="39" customHeight="1">
      <c r="A36" s="450"/>
      <c r="B36" s="451"/>
      <c r="C36" s="451"/>
      <c r="D36" s="451"/>
      <c r="E36" s="451"/>
      <c r="F36" s="452"/>
    </row>
    <row r="37" spans="1:6" ht="8.25" customHeight="1">
      <c r="A37" s="450"/>
      <c r="B37" s="451"/>
      <c r="C37" s="451"/>
      <c r="D37" s="451"/>
      <c r="E37" s="451"/>
      <c r="F37" s="452"/>
    </row>
    <row r="38" spans="1:6" ht="4.5" customHeight="1">
      <c r="A38" s="453"/>
      <c r="B38" s="454"/>
      <c r="C38" s="454"/>
      <c r="D38" s="454"/>
      <c r="E38" s="454"/>
      <c r="F38" s="455"/>
    </row>
    <row r="39" ht="12.75" customHeight="1"/>
    <row r="40" ht="12.75" customHeight="1"/>
    <row r="41" ht="12.75" customHeight="1"/>
    <row r="42" ht="12.75" customHeight="1"/>
    <row r="43" ht="12.75" customHeight="1"/>
    <row r="48" ht="39" customHeight="1"/>
  </sheetData>
  <sheetProtection/>
  <mergeCells count="8">
    <mergeCell ref="A8:F8"/>
    <mergeCell ref="C22:D22"/>
    <mergeCell ref="A33:F33"/>
    <mergeCell ref="C23:D23"/>
    <mergeCell ref="A34:F38"/>
    <mergeCell ref="A19:F19"/>
    <mergeCell ref="A30:F30"/>
    <mergeCell ref="A31:F31"/>
  </mergeCells>
  <printOptions/>
  <pageMargins left="0.75" right="0.75" top="1" bottom="0.43" header="0.5" footer="0.3"/>
  <pageSetup fitToHeight="1" fitToWidth="1" horizontalDpi="1200" verticalDpi="1200" orientation="portrait" paperSize="9" scale="63" r:id="rId1"/>
  <headerFooter alignWithMargins="0">
    <oddHeader>&amp;L&amp;F&amp;C&amp;A</oddHeader>
    <oddFooter>&amp;L&amp;D&amp;CPage &amp;P of &amp;N</oddFooter>
  </headerFooter>
  <rowBreaks count="1" manualBreakCount="1">
    <brk id="31" max="6" man="1"/>
  </rowBreaks>
  <ignoredErrors>
    <ignoredError sqref="B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38"/>
  <sheetViews>
    <sheetView showZeros="0" zoomScaleSheetLayoutView="100" zoomScalePageLayoutView="0" workbookViewId="0" topLeftCell="A1">
      <pane xSplit="1" ySplit="9" topLeftCell="B10" activePane="bottomRight" state="frozen"/>
      <selection pane="topLeft" activeCell="Q45" sqref="Q45"/>
      <selection pane="topRight" activeCell="Q45" sqref="Q45"/>
      <selection pane="bottomLeft" activeCell="Q45" sqref="Q45"/>
      <selection pane="bottomRight" activeCell="D29" sqref="D29"/>
    </sheetView>
  </sheetViews>
  <sheetFormatPr defaultColWidth="9.140625" defaultRowHeight="12.75"/>
  <cols>
    <col min="1" max="1" width="60.00390625" style="129" customWidth="1"/>
    <col min="2" max="2" width="25.7109375" style="129" customWidth="1"/>
    <col min="3" max="4" width="12.7109375" style="129" customWidth="1"/>
    <col min="5" max="5" width="12.8515625" style="129" bestFit="1" customWidth="1"/>
    <col min="6" max="16384" width="9.140625" style="129" customWidth="1"/>
  </cols>
  <sheetData>
    <row r="1" ht="18">
      <c r="A1" s="233" t="s">
        <v>318</v>
      </c>
    </row>
    <row r="2" spans="1:2" s="236" customFormat="1" ht="15.75">
      <c r="A2" s="235" t="s">
        <v>233</v>
      </c>
      <c r="B2" s="141">
        <f>'Contacts&amp;Summary'!B7</f>
        <v>2007</v>
      </c>
    </row>
    <row r="3" spans="1:5" ht="6" customHeight="1">
      <c r="A3" s="234"/>
      <c r="C3" s="234"/>
      <c r="D3" s="234"/>
      <c r="E3" s="234"/>
    </row>
    <row r="4" spans="1:5" ht="12.75">
      <c r="A4" s="78" t="s">
        <v>319</v>
      </c>
      <c r="B4" s="78"/>
      <c r="C4" s="78"/>
      <c r="D4" s="78"/>
      <c r="E4" s="78"/>
    </row>
    <row r="5" spans="1:5" ht="12.75">
      <c r="A5" s="78" t="s">
        <v>320</v>
      </c>
      <c r="B5" s="78"/>
      <c r="C5" s="78"/>
      <c r="D5" s="78"/>
      <c r="E5" s="78"/>
    </row>
    <row r="6" spans="1:5" ht="6" customHeight="1">
      <c r="A6" s="84"/>
      <c r="B6" s="78"/>
      <c r="C6" s="84"/>
      <c r="D6" s="84"/>
      <c r="E6" s="84"/>
    </row>
    <row r="7" spans="1:5" ht="12.75">
      <c r="A7" s="254" t="s">
        <v>228</v>
      </c>
      <c r="C7" s="79"/>
      <c r="D7" s="79"/>
      <c r="E7" s="84"/>
    </row>
    <row r="8" spans="1:5" ht="12.75" customHeight="1">
      <c r="A8" s="255" t="s">
        <v>207</v>
      </c>
      <c r="B8" s="256" t="s">
        <v>271</v>
      </c>
      <c r="C8" s="457" t="s">
        <v>231</v>
      </c>
      <c r="D8" s="458"/>
      <c r="E8" s="257" t="s">
        <v>274</v>
      </c>
    </row>
    <row r="9" spans="1:5" ht="12.75">
      <c r="A9" s="258"/>
      <c r="B9" s="259" t="s">
        <v>272</v>
      </c>
      <c r="C9" s="75" t="s">
        <v>229</v>
      </c>
      <c r="D9" s="76" t="s">
        <v>230</v>
      </c>
      <c r="E9" s="75" t="s">
        <v>273</v>
      </c>
    </row>
    <row r="10" spans="1:5" ht="14.25">
      <c r="A10" s="260" t="s">
        <v>216</v>
      </c>
      <c r="B10" s="140"/>
      <c r="C10" s="72"/>
      <c r="D10" s="73"/>
      <c r="E10" s="121"/>
    </row>
    <row r="11" spans="1:5" ht="12.75">
      <c r="A11" s="261" t="s">
        <v>208</v>
      </c>
      <c r="B11" s="140"/>
      <c r="C11" s="121"/>
      <c r="D11" s="122"/>
      <c r="E11" s="121"/>
    </row>
    <row r="12" spans="1:5" ht="12.75">
      <c r="A12" s="261" t="s">
        <v>209</v>
      </c>
      <c r="B12" s="140"/>
      <c r="C12" s="121"/>
      <c r="D12" s="122"/>
      <c r="E12" s="121"/>
    </row>
    <row r="13" spans="1:5" ht="14.25">
      <c r="A13" s="260" t="s">
        <v>217</v>
      </c>
      <c r="B13" s="140"/>
      <c r="C13" s="72"/>
      <c r="D13" s="73"/>
      <c r="E13" s="121"/>
    </row>
    <row r="14" spans="1:5" ht="14.25">
      <c r="A14" s="260" t="s">
        <v>218</v>
      </c>
      <c r="B14" s="140"/>
      <c r="C14" s="72"/>
      <c r="D14" s="73">
        <v>10204000</v>
      </c>
      <c r="E14" s="121">
        <v>244</v>
      </c>
    </row>
    <row r="15" spans="1:5" ht="14.25">
      <c r="A15" s="261" t="s">
        <v>293</v>
      </c>
      <c r="B15" s="140"/>
      <c r="C15" s="121"/>
      <c r="D15" s="122">
        <v>1051000</v>
      </c>
      <c r="E15" s="121">
        <v>55</v>
      </c>
    </row>
    <row r="16" spans="1:5" ht="12.75">
      <c r="A16" s="260" t="s">
        <v>210</v>
      </c>
      <c r="B16" s="140"/>
      <c r="C16" s="72"/>
      <c r="D16" s="73"/>
      <c r="E16" s="121"/>
    </row>
    <row r="17" spans="1:5" ht="12.75">
      <c r="A17" s="261" t="s">
        <v>211</v>
      </c>
      <c r="B17" s="140"/>
      <c r="C17" s="121"/>
      <c r="D17" s="122"/>
      <c r="E17" s="121"/>
    </row>
    <row r="18" spans="1:5" ht="12.75">
      <c r="A18" s="261" t="s">
        <v>212</v>
      </c>
      <c r="B18" s="140"/>
      <c r="C18" s="121"/>
      <c r="D18" s="122"/>
      <c r="E18" s="121"/>
    </row>
    <row r="19" spans="1:5" ht="12.75">
      <c r="A19" s="260" t="s">
        <v>213</v>
      </c>
      <c r="B19" s="140"/>
      <c r="C19" s="72"/>
      <c r="D19" s="73"/>
      <c r="E19" s="121"/>
    </row>
    <row r="20" spans="1:5" ht="12.75">
      <c r="A20" s="261" t="s">
        <v>214</v>
      </c>
      <c r="B20" s="140"/>
      <c r="C20" s="121"/>
      <c r="D20" s="122"/>
      <c r="E20" s="121"/>
    </row>
    <row r="21" spans="1:5" ht="12.75">
      <c r="A21" s="261" t="s">
        <v>215</v>
      </c>
      <c r="B21" s="140"/>
      <c r="C21" s="121"/>
      <c r="D21" s="122"/>
      <c r="E21" s="121"/>
    </row>
    <row r="22" spans="1:5" s="230" customFormat="1" ht="12.75">
      <c r="A22" s="262" t="s">
        <v>269</v>
      </c>
      <c r="B22" s="123"/>
      <c r="C22" s="123">
        <f aca="true" t="shared" si="0" ref="C22:E24">SUM(C10,C13,C16,C19)</f>
        <v>0</v>
      </c>
      <c r="D22" s="123">
        <f>SUM(D10,D13,D16,D19)</f>
        <v>0</v>
      </c>
      <c r="E22" s="123">
        <f t="shared" si="0"/>
        <v>0</v>
      </c>
    </row>
    <row r="23" spans="1:5" s="230" customFormat="1" ht="12.75">
      <c r="A23" s="262" t="s">
        <v>270</v>
      </c>
      <c r="B23" s="123"/>
      <c r="C23" s="123">
        <f t="shared" si="0"/>
        <v>0</v>
      </c>
      <c r="D23" s="123">
        <f>SUM(D11,D14,D17,D20)</f>
        <v>10204000</v>
      </c>
      <c r="E23" s="123">
        <f t="shared" si="0"/>
        <v>244</v>
      </c>
    </row>
    <row r="24" spans="1:5" s="230" customFormat="1" ht="12.75">
      <c r="A24" s="262" t="s">
        <v>453</v>
      </c>
      <c r="B24" s="123"/>
      <c r="C24" s="123">
        <f t="shared" si="0"/>
        <v>0</v>
      </c>
      <c r="D24" s="123">
        <f t="shared" si="0"/>
        <v>1051000</v>
      </c>
      <c r="E24" s="123">
        <f t="shared" si="0"/>
        <v>55</v>
      </c>
    </row>
    <row r="25" spans="1:5" s="225" customFormat="1" ht="15.75">
      <c r="A25" s="263" t="s">
        <v>275</v>
      </c>
      <c r="B25" s="125"/>
      <c r="C25" s="125">
        <f>SUM(C22:C24)</f>
        <v>0</v>
      </c>
      <c r="D25" s="125">
        <f>SUM(D22:D24)</f>
        <v>11255000</v>
      </c>
      <c r="E25" s="125">
        <f>SUM(E22:E24)</f>
        <v>299</v>
      </c>
    </row>
    <row r="26" spans="1:5" ht="14.25">
      <c r="A26" s="260" t="s">
        <v>219</v>
      </c>
      <c r="B26" s="140"/>
      <c r="C26" s="72"/>
      <c r="D26" s="73"/>
      <c r="E26" s="121"/>
    </row>
    <row r="27" spans="1:5" ht="14.25">
      <c r="A27" s="260" t="s">
        <v>220</v>
      </c>
      <c r="B27" s="140"/>
      <c r="C27" s="72"/>
      <c r="D27" s="73">
        <v>26357000</v>
      </c>
      <c r="E27" s="121">
        <v>310</v>
      </c>
    </row>
    <row r="28" spans="1:5" ht="14.25">
      <c r="A28" s="264" t="s">
        <v>221</v>
      </c>
      <c r="B28" s="140"/>
      <c r="C28" s="37"/>
      <c r="D28" s="74">
        <v>1654000</v>
      </c>
      <c r="E28" s="80">
        <v>72</v>
      </c>
    </row>
    <row r="29" spans="1:5" s="225" customFormat="1" ht="15.75">
      <c r="A29" s="265" t="s">
        <v>276</v>
      </c>
      <c r="B29" s="126"/>
      <c r="C29" s="126">
        <f>SUM(C26:C28)</f>
        <v>0</v>
      </c>
      <c r="D29" s="126">
        <f>SUM(D26:D28)</f>
        <v>28011000</v>
      </c>
      <c r="E29" s="126">
        <f>SUM(E26:E28)</f>
        <v>382</v>
      </c>
    </row>
    <row r="30" spans="1:5" ht="12.75">
      <c r="A30" s="228" t="s">
        <v>222</v>
      </c>
      <c r="C30" s="228"/>
      <c r="D30" s="228"/>
      <c r="E30" s="228"/>
    </row>
    <row r="31" spans="1:5" ht="12.75">
      <c r="A31" s="228" t="s">
        <v>223</v>
      </c>
      <c r="C31" s="228"/>
      <c r="D31" s="228"/>
      <c r="E31" s="228"/>
    </row>
    <row r="32" spans="1:4" ht="12.75">
      <c r="A32" s="266" t="s">
        <v>226</v>
      </c>
      <c r="C32" s="266"/>
      <c r="D32" s="266"/>
    </row>
    <row r="33" spans="1:5" ht="12.75">
      <c r="A33" s="228" t="s">
        <v>224</v>
      </c>
      <c r="C33" s="228"/>
      <c r="D33" s="228"/>
      <c r="E33" s="228"/>
    </row>
    <row r="34" spans="1:5" ht="12.75">
      <c r="A34" s="228" t="s">
        <v>225</v>
      </c>
      <c r="C34" s="228"/>
      <c r="D34" s="228"/>
      <c r="E34" s="228"/>
    </row>
    <row r="35" spans="1:4" ht="12.75">
      <c r="A35" s="266" t="s">
        <v>227</v>
      </c>
      <c r="C35" s="266"/>
      <c r="D35" s="266"/>
    </row>
    <row r="37" spans="1:5" ht="12.75">
      <c r="A37" s="462" t="s">
        <v>241</v>
      </c>
      <c r="B37" s="463"/>
      <c r="C37" s="463"/>
      <c r="D37" s="463"/>
      <c r="E37" s="464"/>
    </row>
    <row r="38" spans="1:5" ht="79.5" customHeight="1">
      <c r="A38" s="459" t="s">
        <v>432</v>
      </c>
      <c r="B38" s="460"/>
      <c r="C38" s="460"/>
      <c r="D38" s="460"/>
      <c r="E38" s="461"/>
    </row>
  </sheetData>
  <sheetProtection/>
  <mergeCells count="3">
    <mergeCell ref="C8:D8"/>
    <mergeCell ref="A38:E38"/>
    <mergeCell ref="A37:E37"/>
  </mergeCells>
  <printOptions/>
  <pageMargins left="0.75" right="0.75" top="1" bottom="1" header="0.5" footer="0.5"/>
  <pageSetup fitToHeight="1" fitToWidth="1" horizontalDpi="600" verticalDpi="600" orientation="landscape" paperSize="9" scale="80" r:id="rId1"/>
  <headerFooter alignWithMargins="0">
    <oddHeader>&amp;L&amp;F&amp;C&amp;A</oddHeader>
    <oddFooter>&amp;L&amp;D&amp;CPage &amp;P of &amp;N</oddFooter>
  </headerFooter>
  <ignoredErrors>
    <ignoredError sqref="B2:E29"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showZeros="0" zoomScaleSheetLayoutView="100" zoomScalePageLayoutView="0" workbookViewId="0" topLeftCell="A1">
      <pane ySplit="3" topLeftCell="A4" activePane="bottomLeft" state="frozen"/>
      <selection pane="topLeft" activeCell="Q45" sqref="Q45"/>
      <selection pane="bottomLeft" activeCell="G18" sqref="G18"/>
    </sheetView>
  </sheetViews>
  <sheetFormatPr defaultColWidth="9.140625" defaultRowHeight="12.75"/>
  <cols>
    <col min="1" max="1" width="58.7109375" style="129" customWidth="1"/>
    <col min="2" max="3" width="15.28125" style="129" customWidth="1"/>
    <col min="4" max="4" width="26.28125" style="129" bestFit="1" customWidth="1"/>
    <col min="5" max="5" width="9.57421875" style="417" customWidth="1"/>
    <col min="6" max="8" width="9.57421875" style="129" customWidth="1"/>
    <col min="9" max="16384" width="9.140625" style="129" customWidth="1"/>
  </cols>
  <sheetData>
    <row r="1" ht="18">
      <c r="A1" s="233" t="s">
        <v>242</v>
      </c>
    </row>
    <row r="2" ht="5.25" customHeight="1"/>
    <row r="3" spans="1:5" s="236" customFormat="1" ht="15.75">
      <c r="A3" s="234"/>
      <c r="B3" s="235" t="s">
        <v>233</v>
      </c>
      <c r="C3" s="235"/>
      <c r="D3" s="156">
        <f>'Contacts&amp;Summary'!B7</f>
        <v>2007</v>
      </c>
      <c r="E3" s="418"/>
    </row>
    <row r="4" spans="1:6" ht="6" customHeight="1">
      <c r="A4" s="234"/>
      <c r="B4" s="234"/>
      <c r="C4" s="234"/>
      <c r="D4" s="234"/>
      <c r="F4" s="234"/>
    </row>
    <row r="5" spans="1:4" ht="32.25" customHeight="1">
      <c r="A5" s="485" t="s">
        <v>352</v>
      </c>
      <c r="B5" s="485"/>
      <c r="C5" s="485"/>
      <c r="D5" s="485"/>
    </row>
    <row r="6" ht="5.25" customHeight="1">
      <c r="A6" s="238"/>
    </row>
    <row r="7" spans="1:4" ht="15.75">
      <c r="A7" s="242"/>
      <c r="B7" s="243" t="s">
        <v>229</v>
      </c>
      <c r="C7" s="243" t="s">
        <v>230</v>
      </c>
      <c r="D7" s="243" t="s">
        <v>353</v>
      </c>
    </row>
    <row r="8" spans="1:5" ht="15.75">
      <c r="A8" s="244" t="s">
        <v>354</v>
      </c>
      <c r="B8" s="220"/>
      <c r="C8" s="220">
        <v>1051000</v>
      </c>
      <c r="D8" s="341">
        <f>C8/Sales!D25*100</f>
        <v>9.338071968014216</v>
      </c>
      <c r="E8" s="343"/>
    </row>
    <row r="9" spans="1:5" ht="15" customHeight="1">
      <c r="A9" s="244" t="s">
        <v>355</v>
      </c>
      <c r="B9" s="220"/>
      <c r="C9" s="220">
        <v>1654000</v>
      </c>
      <c r="D9" s="341">
        <f>Sales!D28/Sales!D29*100</f>
        <v>5.904823105208668</v>
      </c>
      <c r="E9" s="343"/>
    </row>
    <row r="10" spans="1:4" ht="5.25" customHeight="1">
      <c r="A10" s="245"/>
      <c r="B10" s="245"/>
      <c r="C10" s="245"/>
      <c r="D10" s="246"/>
    </row>
    <row r="11" spans="1:4" ht="12.75" customHeight="1">
      <c r="A11" s="488" t="s">
        <v>356</v>
      </c>
      <c r="B11" s="489"/>
      <c r="C11" s="489"/>
      <c r="D11" s="490"/>
    </row>
    <row r="12" spans="1:4" ht="12.75">
      <c r="A12" s="491" t="s">
        <v>116</v>
      </c>
      <c r="B12" s="492"/>
      <c r="C12" s="492"/>
      <c r="D12" s="493"/>
    </row>
    <row r="13" spans="1:4" ht="12.75">
      <c r="A13" s="494"/>
      <c r="B13" s="495"/>
      <c r="C13" s="495"/>
      <c r="D13" s="496"/>
    </row>
    <row r="14" spans="1:4" ht="12.75">
      <c r="A14" s="497"/>
      <c r="B14" s="498"/>
      <c r="C14" s="498"/>
      <c r="D14" s="499"/>
    </row>
    <row r="15" spans="1:4" ht="12.75" customHeight="1">
      <c r="A15" s="500" t="s">
        <v>362</v>
      </c>
      <c r="B15" s="501"/>
      <c r="C15" s="501"/>
      <c r="D15" s="502"/>
    </row>
    <row r="16" spans="1:4" ht="12.75" customHeight="1">
      <c r="A16" s="503" t="s">
        <v>363</v>
      </c>
      <c r="B16" s="504"/>
      <c r="C16" s="504"/>
      <c r="D16" s="505"/>
    </row>
    <row r="17" spans="1:4" ht="12.75">
      <c r="A17" s="491" t="s">
        <v>117</v>
      </c>
      <c r="B17" s="506"/>
      <c r="C17" s="506"/>
      <c r="D17" s="507"/>
    </row>
    <row r="18" spans="1:4" ht="12.75">
      <c r="A18" s="508"/>
      <c r="B18" s="509"/>
      <c r="C18" s="509"/>
      <c r="D18" s="510"/>
    </row>
    <row r="19" spans="1:4" ht="12.75">
      <c r="A19" s="511"/>
      <c r="B19" s="512"/>
      <c r="C19" s="512"/>
      <c r="D19" s="513"/>
    </row>
    <row r="20" spans="1:4" ht="77.25" customHeight="1">
      <c r="A20" s="485" t="s">
        <v>364</v>
      </c>
      <c r="B20" s="485"/>
      <c r="C20" s="485"/>
      <c r="D20" s="485"/>
    </row>
    <row r="21" spans="1:4" ht="6" customHeight="1">
      <c r="A21" s="237"/>
      <c r="B21" s="237"/>
      <c r="C21" s="237"/>
      <c r="D21" s="237"/>
    </row>
    <row r="22" spans="1:4" ht="27.75" customHeight="1">
      <c r="A22" s="486" t="s">
        <v>384</v>
      </c>
      <c r="B22" s="486"/>
      <c r="C22" s="486"/>
      <c r="D22" s="486"/>
    </row>
    <row r="23" ht="6" customHeight="1">
      <c r="A23" s="238"/>
    </row>
    <row r="24" spans="1:4" ht="78.75" customHeight="1">
      <c r="A24" s="487" t="s">
        <v>365</v>
      </c>
      <c r="B24" s="487"/>
      <c r="C24" s="487"/>
      <c r="D24" s="487"/>
    </row>
    <row r="25" ht="6" customHeight="1">
      <c r="A25" s="238"/>
    </row>
    <row r="26" spans="1:4" ht="12.75">
      <c r="A26" s="471" t="s">
        <v>366</v>
      </c>
      <c r="B26" s="472"/>
      <c r="C26" s="472"/>
      <c r="D26" s="473"/>
    </row>
    <row r="27" spans="1:4" ht="12.75" customHeight="1">
      <c r="A27" s="465" t="s">
        <v>433</v>
      </c>
      <c r="B27" s="466"/>
      <c r="C27" s="466"/>
      <c r="D27" s="467"/>
    </row>
    <row r="28" spans="1:4" ht="12.75" customHeight="1">
      <c r="A28" s="468"/>
      <c r="B28" s="469"/>
      <c r="C28" s="469"/>
      <c r="D28" s="470"/>
    </row>
    <row r="29" spans="1:4" ht="12.75" customHeight="1">
      <c r="A29" s="468"/>
      <c r="B29" s="469"/>
      <c r="C29" s="469"/>
      <c r="D29" s="470"/>
    </row>
    <row r="30" spans="1:4" ht="12.75" customHeight="1">
      <c r="A30" s="468"/>
      <c r="B30" s="469"/>
      <c r="C30" s="469"/>
      <c r="D30" s="470"/>
    </row>
    <row r="31" spans="1:4" ht="12.75" customHeight="1">
      <c r="A31" s="468"/>
      <c r="B31" s="469"/>
      <c r="C31" s="469"/>
      <c r="D31" s="470"/>
    </row>
    <row r="32" spans="1:4" ht="12.75" customHeight="1">
      <c r="A32" s="468"/>
      <c r="B32" s="469"/>
      <c r="C32" s="469"/>
      <c r="D32" s="470"/>
    </row>
    <row r="33" spans="1:4" ht="143.25" customHeight="1">
      <c r="A33" s="468"/>
      <c r="B33" s="469"/>
      <c r="C33" s="469"/>
      <c r="D33" s="470"/>
    </row>
    <row r="34" spans="1:4" ht="169.5" customHeight="1">
      <c r="A34" s="482" t="s">
        <v>434</v>
      </c>
      <c r="B34" s="483"/>
      <c r="C34" s="483"/>
      <c r="D34" s="484"/>
    </row>
    <row r="35" spans="1:5" s="333" customFormat="1" ht="19.5" customHeight="1">
      <c r="A35" s="332"/>
      <c r="B35" s="332"/>
      <c r="E35" s="417"/>
    </row>
    <row r="36" ht="12.75" customHeight="1">
      <c r="A36" s="247" t="s">
        <v>367</v>
      </c>
    </row>
    <row r="37" ht="6" customHeight="1">
      <c r="A37" s="238"/>
    </row>
    <row r="38" ht="12.75" customHeight="1">
      <c r="A38" s="238" t="s">
        <v>368</v>
      </c>
    </row>
    <row r="39" ht="6" customHeight="1"/>
    <row r="40" ht="12.75" customHeight="1">
      <c r="A40" s="247" t="s">
        <v>369</v>
      </c>
    </row>
    <row r="41" ht="6" customHeight="1">
      <c r="A41" s="238"/>
    </row>
    <row r="42" spans="1:7" ht="15" customHeight="1">
      <c r="A42" s="474"/>
      <c r="B42" s="476" t="s">
        <v>370</v>
      </c>
      <c r="C42" s="477"/>
      <c r="D42" s="476" t="s">
        <v>371</v>
      </c>
      <c r="E42" s="478"/>
      <c r="F42" s="478"/>
      <c r="G42" s="477"/>
    </row>
    <row r="43" spans="1:7" ht="15.75">
      <c r="A43" s="475"/>
      <c r="B43" s="250" t="s">
        <v>372</v>
      </c>
      <c r="C43" s="250" t="s">
        <v>373</v>
      </c>
      <c r="D43" s="479" t="s">
        <v>374</v>
      </c>
      <c r="E43" s="480"/>
      <c r="F43" s="481"/>
      <c r="G43" s="250" t="s">
        <v>373</v>
      </c>
    </row>
    <row r="44" spans="1:7" ht="15.75">
      <c r="A44" s="249"/>
      <c r="B44" s="251" t="s">
        <v>346</v>
      </c>
      <c r="C44" s="251" t="s">
        <v>346</v>
      </c>
      <c r="D44" s="251" t="s">
        <v>249</v>
      </c>
      <c r="E44" s="419" t="s">
        <v>250</v>
      </c>
      <c r="F44" s="251" t="s">
        <v>139</v>
      </c>
      <c r="G44" s="251" t="s">
        <v>139</v>
      </c>
    </row>
    <row r="45" spans="1:7" ht="15.75">
      <c r="A45" s="252" t="s">
        <v>245</v>
      </c>
      <c r="B45" s="220">
        <f>122</f>
        <v>122</v>
      </c>
      <c r="C45" s="220">
        <f>454</f>
        <v>454</v>
      </c>
      <c r="D45" s="341">
        <v>0.4</v>
      </c>
      <c r="E45" s="341" t="s">
        <v>45</v>
      </c>
      <c r="F45" s="341">
        <v>57.1</v>
      </c>
      <c r="G45" s="341"/>
    </row>
    <row r="46" spans="1:7" ht="15.75">
      <c r="A46" s="252" t="s">
        <v>263</v>
      </c>
      <c r="B46" s="220">
        <v>124</v>
      </c>
      <c r="C46" s="220">
        <f>455</f>
        <v>455</v>
      </c>
      <c r="D46" s="341">
        <v>0.4</v>
      </c>
      <c r="E46" s="341" t="s">
        <v>46</v>
      </c>
      <c r="F46" s="341">
        <v>58.4</v>
      </c>
      <c r="G46" s="341"/>
    </row>
    <row r="47" ht="6" customHeight="1">
      <c r="A47" s="238"/>
    </row>
    <row r="48" ht="15.75">
      <c r="A48" s="247" t="s">
        <v>375</v>
      </c>
    </row>
    <row r="49" ht="6" customHeight="1">
      <c r="A49" s="238"/>
    </row>
    <row r="50" spans="1:3" ht="19.5" customHeight="1">
      <c r="A50" s="242"/>
      <c r="B50" s="248" t="s">
        <v>245</v>
      </c>
      <c r="C50" s="248" t="s">
        <v>263</v>
      </c>
    </row>
    <row r="51" spans="1:3" ht="34.5" customHeight="1">
      <c r="A51" s="253" t="s">
        <v>376</v>
      </c>
      <c r="B51" s="220"/>
      <c r="C51" s="220"/>
    </row>
    <row r="52" spans="1:3" ht="19.5" customHeight="1">
      <c r="A52" s="253" t="s">
        <v>377</v>
      </c>
      <c r="B52" s="220"/>
      <c r="C52" s="220"/>
    </row>
    <row r="53" spans="1:3" ht="19.5" customHeight="1">
      <c r="A53" s="253" t="s">
        <v>378</v>
      </c>
      <c r="B53" s="220"/>
      <c r="C53" s="220"/>
    </row>
    <row r="54" spans="1:3" ht="15.75">
      <c r="A54" s="253" t="s">
        <v>379</v>
      </c>
      <c r="B54" s="220"/>
      <c r="C54" s="220"/>
    </row>
    <row r="55" ht="6" customHeight="1">
      <c r="A55" s="238"/>
    </row>
    <row r="56" ht="15.75">
      <c r="A56" s="247" t="s">
        <v>380</v>
      </c>
    </row>
    <row r="57" ht="6" customHeight="1">
      <c r="A57" s="238"/>
    </row>
    <row r="58" spans="1:3" ht="15.75">
      <c r="A58" s="242"/>
      <c r="B58" s="248" t="s">
        <v>245</v>
      </c>
      <c r="C58" s="248" t="s">
        <v>263</v>
      </c>
    </row>
    <row r="59" spans="1:3" ht="15.75">
      <c r="A59" s="253" t="s">
        <v>381</v>
      </c>
      <c r="B59" s="220">
        <v>454</v>
      </c>
      <c r="C59" s="220">
        <v>455</v>
      </c>
    </row>
    <row r="60" spans="1:3" ht="31.5">
      <c r="A60" s="253" t="s">
        <v>382</v>
      </c>
      <c r="B60" s="220">
        <v>122</v>
      </c>
      <c r="C60" s="220">
        <v>124</v>
      </c>
    </row>
    <row r="61" spans="1:3" ht="31.5">
      <c r="A61" s="253" t="s">
        <v>383</v>
      </c>
      <c r="B61" s="342">
        <v>0.2687224669603524</v>
      </c>
      <c r="C61" s="342">
        <v>0.273</v>
      </c>
    </row>
    <row r="62" ht="8.25" customHeight="1">
      <c r="A62" s="238"/>
    </row>
  </sheetData>
  <sheetProtection/>
  <mergeCells count="16">
    <mergeCell ref="A5:D5"/>
    <mergeCell ref="A20:D20"/>
    <mergeCell ref="A22:D22"/>
    <mergeCell ref="A24:D24"/>
    <mergeCell ref="A11:D11"/>
    <mergeCell ref="A12:D14"/>
    <mergeCell ref="A15:D15"/>
    <mergeCell ref="A16:D16"/>
    <mergeCell ref="A17:D19"/>
    <mergeCell ref="A27:D33"/>
    <mergeCell ref="A26:D26"/>
    <mergeCell ref="A42:A43"/>
    <mergeCell ref="B42:C42"/>
    <mergeCell ref="D42:G42"/>
    <mergeCell ref="D43:F43"/>
    <mergeCell ref="A34:D34"/>
  </mergeCells>
  <printOptions/>
  <pageMargins left="0.75" right="0.75" top="1" bottom="1" header="0.5" footer="0.5"/>
  <pageSetup fitToHeight="1" fitToWidth="1" horizontalDpi="600" verticalDpi="600" orientation="portrait" paperSize="9" scale="56" r:id="rId1"/>
  <headerFooter alignWithMargins="0">
    <oddHeader>&amp;L&amp;F&amp;C&amp;A</oddHeader>
    <oddFooter>&amp;L&amp;D&amp;CPage &amp;P of &amp;N</oddFooter>
  </headerFooter>
  <ignoredErrors>
    <ignoredError sqref="A3:D9 C45:D46" unlockedFormula="1"/>
    <ignoredError sqref="E45:E46" numberStoredAsText="1"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28"/>
  <sheetViews>
    <sheetView zoomScaleSheetLayoutView="100" zoomScalePageLayoutView="0" workbookViewId="0" topLeftCell="A1">
      <selection activeCell="J46" sqref="J46:J47"/>
    </sheetView>
  </sheetViews>
  <sheetFormatPr defaultColWidth="9.140625" defaultRowHeight="12.75"/>
  <cols>
    <col min="1" max="1" width="3.421875" style="129" bestFit="1" customWidth="1"/>
    <col min="2" max="2" width="38.00390625" style="129" customWidth="1"/>
    <col min="3" max="3" width="18.28125" style="129" bestFit="1" customWidth="1"/>
    <col min="4" max="4" width="18.28125" style="129" customWidth="1"/>
    <col min="5" max="5" width="11.421875" style="129" customWidth="1"/>
    <col min="6" max="6" width="12.7109375" style="129" customWidth="1"/>
    <col min="7" max="7" width="13.7109375" style="129" customWidth="1"/>
    <col min="8" max="8" width="11.140625" style="129" customWidth="1"/>
    <col min="9" max="9" width="12.28125" style="129" customWidth="1"/>
    <col min="10" max="10" width="13.8515625" style="129" customWidth="1"/>
    <col min="11" max="14" width="10.7109375" style="129" customWidth="1"/>
    <col min="15" max="16384" width="9.140625" style="129" customWidth="1"/>
  </cols>
  <sheetData>
    <row r="1" spans="2:4" ht="23.25">
      <c r="B1" s="222" t="s">
        <v>317</v>
      </c>
      <c r="C1" s="128"/>
      <c r="D1" s="128"/>
    </row>
    <row r="2" spans="2:4" ht="3" customHeight="1">
      <c r="B2" s="223"/>
      <c r="C2" s="128"/>
      <c r="D2" s="128"/>
    </row>
    <row r="3" spans="2:3" ht="15.75">
      <c r="B3" s="224" t="s">
        <v>302</v>
      </c>
      <c r="C3" s="154" t="str">
        <f>'Contacts&amp;Summary'!B8</f>
        <v>Italy</v>
      </c>
    </row>
    <row r="4" spans="2:4" ht="15" customHeight="1">
      <c r="B4" s="224" t="s">
        <v>315</v>
      </c>
      <c r="C4" s="155" t="s">
        <v>16</v>
      </c>
      <c r="D4" s="331" t="s">
        <v>4</v>
      </c>
    </row>
    <row r="5" spans="2:3" ht="15.75" customHeight="1">
      <c r="B5" s="224" t="s">
        <v>316</v>
      </c>
      <c r="C5" s="154" t="s">
        <v>17</v>
      </c>
    </row>
    <row r="6" spans="2:3" ht="15.75">
      <c r="B6" s="224" t="s">
        <v>301</v>
      </c>
      <c r="C6" s="155">
        <f>'Contacts&amp;Summary'!B7</f>
        <v>2007</v>
      </c>
    </row>
    <row r="7" spans="2:4" ht="15.75">
      <c r="B7" s="224" t="s">
        <v>339</v>
      </c>
      <c r="C7" s="154" t="s">
        <v>3</v>
      </c>
      <c r="D7" s="331" t="s">
        <v>6</v>
      </c>
    </row>
    <row r="8" spans="2:4" ht="17.25" customHeight="1">
      <c r="B8" s="382" t="s">
        <v>36</v>
      </c>
      <c r="C8" s="415">
        <v>10</v>
      </c>
      <c r="D8" s="331" t="s">
        <v>5</v>
      </c>
    </row>
    <row r="9" spans="1:6" ht="15.75">
      <c r="A9" s="225"/>
      <c r="B9" s="382" t="s">
        <v>37</v>
      </c>
      <c r="C9" s="124">
        <v>100</v>
      </c>
      <c r="D9" s="331" t="s">
        <v>5</v>
      </c>
      <c r="E9" s="225"/>
      <c r="F9" s="133"/>
    </row>
    <row r="10" spans="1:10" s="228" customFormat="1" ht="34.5" customHeight="1">
      <c r="A10" s="226"/>
      <c r="B10" s="227"/>
      <c r="C10" s="130"/>
      <c r="D10" s="130"/>
      <c r="E10" s="383"/>
      <c r="F10" s="385" t="s">
        <v>38</v>
      </c>
      <c r="G10" s="384"/>
      <c r="H10" s="383"/>
      <c r="I10" s="385" t="s">
        <v>41</v>
      </c>
      <c r="J10" s="384"/>
    </row>
    <row r="11" spans="2:10" s="334" customFormat="1" ht="12.75" customHeight="1">
      <c r="B11" s="514" t="s">
        <v>340</v>
      </c>
      <c r="C11" s="517" t="s">
        <v>39</v>
      </c>
      <c r="D11" s="517" t="s">
        <v>40</v>
      </c>
      <c r="E11" s="517" t="s">
        <v>341</v>
      </c>
      <c r="F11" s="517" t="s">
        <v>424</v>
      </c>
      <c r="G11" s="514" t="s">
        <v>291</v>
      </c>
      <c r="H11" s="517" t="s">
        <v>341</v>
      </c>
      <c r="I11" s="517" t="s">
        <v>424</v>
      </c>
      <c r="J11" s="514" t="s">
        <v>291</v>
      </c>
    </row>
    <row r="12" spans="2:10" s="334" customFormat="1" ht="12.75">
      <c r="B12" s="526"/>
      <c r="C12" s="518"/>
      <c r="D12" s="518"/>
      <c r="E12" s="518"/>
      <c r="F12" s="518"/>
      <c r="G12" s="515"/>
      <c r="H12" s="518"/>
      <c r="I12" s="518"/>
      <c r="J12" s="515"/>
    </row>
    <row r="13" spans="2:10" s="334" customFormat="1" ht="12.75">
      <c r="B13" s="527"/>
      <c r="C13" s="519"/>
      <c r="D13" s="519"/>
      <c r="E13" s="519"/>
      <c r="F13" s="519"/>
      <c r="G13" s="516"/>
      <c r="H13" s="519"/>
      <c r="I13" s="519"/>
      <c r="J13" s="516"/>
    </row>
    <row r="14" spans="1:10" ht="12.75">
      <c r="A14" s="129">
        <v>1</v>
      </c>
      <c r="B14" s="153" t="s">
        <v>26</v>
      </c>
      <c r="C14" s="37">
        <v>2506</v>
      </c>
      <c r="D14" s="37">
        <v>591</v>
      </c>
      <c r="E14" s="387">
        <f>IF(C14=0,"-",C14/$C$20)</f>
        <v>0.24558996471971775</v>
      </c>
      <c r="F14" s="388">
        <f>IF(C14=0,"-",IF(INT($C$9*E14)&lt;1,1,INT($C$9*E14)))</f>
        <v>24</v>
      </c>
      <c r="G14" s="386">
        <v>42</v>
      </c>
      <c r="H14" s="387">
        <f>IF(D14=0,"-",D14/$D$20)</f>
        <v>0.5623215984776403</v>
      </c>
      <c r="I14" s="388">
        <f>IF(D14=0,"-",IF(INT($C$8*H14)&lt;1,1,INT($C$8*H14)))</f>
        <v>5</v>
      </c>
      <c r="J14" s="124">
        <v>9</v>
      </c>
    </row>
    <row r="15" spans="1:10" ht="12.75">
      <c r="A15" s="129">
        <v>2</v>
      </c>
      <c r="B15" s="153" t="s">
        <v>27</v>
      </c>
      <c r="C15" s="37">
        <v>2190</v>
      </c>
      <c r="D15" s="37">
        <v>96</v>
      </c>
      <c r="E15" s="387">
        <f>IF(C15=0,"-",C15/$C$20)</f>
        <v>0.21462171697373578</v>
      </c>
      <c r="F15" s="388">
        <f>IF(C15=0,"-",IF(INT($C$9*E15)&lt;1,1,INT($C$9*E15)))</f>
        <v>21</v>
      </c>
      <c r="G15" s="124">
        <v>9</v>
      </c>
      <c r="H15" s="387">
        <f>IF(D15=0,"-",D15/$D$20)</f>
        <v>0.09134157944814462</v>
      </c>
      <c r="I15" s="388">
        <f>IF(D15=0,"-",IF(INT($C$8*H15)&lt;1,1,INT($C$8*H15)))</f>
        <v>1</v>
      </c>
      <c r="J15" s="124">
        <v>2</v>
      </c>
    </row>
    <row r="16" spans="1:10" ht="12.75">
      <c r="A16" s="129">
        <v>3</v>
      </c>
      <c r="B16" s="153" t="s">
        <v>28</v>
      </c>
      <c r="C16" s="37">
        <v>2517</v>
      </c>
      <c r="D16" s="37">
        <v>175</v>
      </c>
      <c r="E16" s="387">
        <f>IF(C16=0,"-",C16/$C$20)</f>
        <v>0.24666797334378676</v>
      </c>
      <c r="F16" s="388">
        <f>IF(C16=0,"-",IF(INT($C$9*E16)&lt;1,1,INT($C$9*E16)))</f>
        <v>24</v>
      </c>
      <c r="G16" s="124">
        <v>23</v>
      </c>
      <c r="H16" s="387">
        <f>IF(D16=0,"-",D16/$D$20)</f>
        <v>0.1665080875356803</v>
      </c>
      <c r="I16" s="388">
        <f>IF(D16=0,"-",IF(INT($C$8*H16)&lt;1,1,INT($C$8*H16)))</f>
        <v>1</v>
      </c>
      <c r="J16" s="389">
        <v>5</v>
      </c>
    </row>
    <row r="17" spans="1:10" ht="12.75">
      <c r="A17" s="129">
        <v>4</v>
      </c>
      <c r="B17" s="153" t="s">
        <v>29</v>
      </c>
      <c r="C17" s="37">
        <v>1758</v>
      </c>
      <c r="D17" s="37">
        <v>123</v>
      </c>
      <c r="E17" s="387">
        <f>IF(C17=0,"-",C17/$C$20)</f>
        <v>0.17228537828302626</v>
      </c>
      <c r="F17" s="388">
        <f>IF(C17=0,"-",IF(INT($C$9*E17)&lt;1,1,INT($C$9*E17)))</f>
        <v>17</v>
      </c>
      <c r="G17" s="124">
        <v>13</v>
      </c>
      <c r="H17" s="387">
        <f>IF(D17=0,"-",D17/$D$20)</f>
        <v>0.1170313986679353</v>
      </c>
      <c r="I17" s="388">
        <f>IF(D17=0,"-",IF(INT($C$8*H17)&lt;1,1,INT($C$8*H17)))</f>
        <v>1</v>
      </c>
      <c r="J17" s="389">
        <v>2</v>
      </c>
    </row>
    <row r="18" spans="1:10" ht="12.75">
      <c r="A18" s="129">
        <v>5</v>
      </c>
      <c r="B18" s="153" t="s">
        <v>30</v>
      </c>
      <c r="C18" s="37">
        <v>1233</v>
      </c>
      <c r="D18" s="37">
        <v>66</v>
      </c>
      <c r="E18" s="387">
        <f>IF(C18=0,"-",C18/$C$20)</f>
        <v>0.12083496667973344</v>
      </c>
      <c r="F18" s="388">
        <f>IF(C18=0,"-",IF(INT($C$9*E18)&lt;1,1,INT($C$9*E18)))</f>
        <v>12</v>
      </c>
      <c r="G18" s="124">
        <v>13</v>
      </c>
      <c r="H18" s="387">
        <f>IF(D18=0,"-",D18/$D$20)</f>
        <v>0.06279733587059944</v>
      </c>
      <c r="I18" s="388">
        <f>IF(D18=0,"-",IF(INT($C$8*H18)&lt;1,1,INT($C$8*H18)))</f>
        <v>1</v>
      </c>
      <c r="J18" s="416">
        <v>0</v>
      </c>
    </row>
    <row r="19" spans="2:10" s="230" customFormat="1" ht="12.75">
      <c r="B19" s="134" t="s">
        <v>292</v>
      </c>
      <c r="C19" s="139" t="s">
        <v>118</v>
      </c>
      <c r="D19" s="139" t="s">
        <v>118</v>
      </c>
      <c r="E19" s="139" t="s">
        <v>118</v>
      </c>
      <c r="F19" s="135">
        <f>IF($C$9-SUM(F14:F18)&lt;0,0,$C$9-SUM(F14:F18))</f>
        <v>2</v>
      </c>
      <c r="G19" s="135">
        <f>IF($C$9-SUM(G14:G18)&lt;0,0,$C$9-SUM(G14:G18))</f>
        <v>0</v>
      </c>
      <c r="H19" s="139" t="s">
        <v>118</v>
      </c>
      <c r="I19" s="135">
        <f>IF($C$8-SUM(I14:I18)&lt;0,0,$C$8-SUM(I14:I18))</f>
        <v>1</v>
      </c>
      <c r="J19" s="135">
        <f>IF($C$8-SUM(J14:J18)&lt;0,0,$C$8-SUM(J14:J18))</f>
        <v>0</v>
      </c>
    </row>
    <row r="20" spans="2:10" s="225" customFormat="1" ht="15.75">
      <c r="B20" s="231" t="s">
        <v>168</v>
      </c>
      <c r="C20" s="131">
        <f>SUM(C14:C18)</f>
        <v>10204</v>
      </c>
      <c r="D20" s="131">
        <f>SUM(D14:D18)</f>
        <v>1051</v>
      </c>
      <c r="E20" s="132">
        <f>SUM(E14:E18)</f>
        <v>1</v>
      </c>
      <c r="F20" s="131">
        <f>SUM(F14:F18)</f>
        <v>98</v>
      </c>
      <c r="G20" s="131">
        <f>SUM(G14:G19)</f>
        <v>100</v>
      </c>
      <c r="H20" s="132">
        <f>SUM(H14:H18)</f>
        <v>1</v>
      </c>
      <c r="I20" s="340">
        <f>SUM(I14:I18)</f>
        <v>9</v>
      </c>
      <c r="J20" s="340">
        <f>SUM(J14:J18)</f>
        <v>18</v>
      </c>
    </row>
    <row r="21" ht="6" customHeight="1"/>
    <row r="22" ht="15.75">
      <c r="B22" s="232" t="s">
        <v>342</v>
      </c>
    </row>
    <row r="23" ht="15.75">
      <c r="B23" s="232" t="s">
        <v>343</v>
      </c>
    </row>
    <row r="24" ht="15.75">
      <c r="B24" s="232" t="s">
        <v>344</v>
      </c>
    </row>
    <row r="25" ht="15.75">
      <c r="B25" s="232" t="s">
        <v>425</v>
      </c>
    </row>
    <row r="26" ht="6" customHeight="1"/>
    <row r="27" spans="2:14" ht="12.75" customHeight="1">
      <c r="B27" s="520" t="s">
        <v>345</v>
      </c>
      <c r="C27" s="521"/>
      <c r="D27" s="521"/>
      <c r="E27" s="521"/>
      <c r="F27" s="521"/>
      <c r="G27" s="521"/>
      <c r="H27" s="521"/>
      <c r="I27" s="521"/>
      <c r="J27" s="521"/>
      <c r="K27" s="521"/>
      <c r="L27" s="521"/>
      <c r="M27" s="521"/>
      <c r="N27" s="522"/>
    </row>
    <row r="28" spans="2:14" ht="55.5" customHeight="1">
      <c r="B28" s="523" t="s">
        <v>435</v>
      </c>
      <c r="C28" s="524"/>
      <c r="D28" s="524"/>
      <c r="E28" s="524"/>
      <c r="F28" s="524"/>
      <c r="G28" s="524"/>
      <c r="H28" s="524"/>
      <c r="I28" s="524"/>
      <c r="J28" s="524"/>
      <c r="K28" s="524"/>
      <c r="L28" s="524"/>
      <c r="M28" s="524"/>
      <c r="N28" s="525"/>
    </row>
    <row r="29" ht="6.75" customHeight="1"/>
    <row r="42" ht="39" customHeight="1"/>
  </sheetData>
  <sheetProtection/>
  <mergeCells count="11">
    <mergeCell ref="D11:D13"/>
    <mergeCell ref="G11:G13"/>
    <mergeCell ref="H11:H13"/>
    <mergeCell ref="I11:I13"/>
    <mergeCell ref="J11:J13"/>
    <mergeCell ref="B27:N27"/>
    <mergeCell ref="B28:N28"/>
    <mergeCell ref="F11:F13"/>
    <mergeCell ref="B11:B13"/>
    <mergeCell ref="C11:C13"/>
    <mergeCell ref="E11:E13"/>
  </mergeCells>
  <printOptions/>
  <pageMargins left="0.75" right="0.75" top="1" bottom="1" header="0.5" footer="0.5"/>
  <pageSetup fitToHeight="1" fitToWidth="1" horizontalDpi="1200" verticalDpi="1200" orientation="landscape" paperSize="9" scale="68" r:id="rId1"/>
  <headerFooter alignWithMargins="0">
    <oddHeader>&amp;L&amp;F&amp;C&amp;A</oddHeader>
    <oddFooter>&amp;L&amp;D&amp;CPage &amp;P of &amp;N</oddFooter>
  </headerFooter>
  <ignoredErrors>
    <ignoredError sqref="C3:C7" unlockedFormula="1"/>
    <ignoredError sqref="G20"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M28"/>
  <sheetViews>
    <sheetView zoomScaleSheetLayoutView="85" zoomScalePageLayoutView="0" workbookViewId="0" topLeftCell="A1">
      <selection activeCell="G30" sqref="G30"/>
    </sheetView>
  </sheetViews>
  <sheetFormatPr defaultColWidth="9.140625" defaultRowHeight="12.75"/>
  <cols>
    <col min="1" max="1" width="3.421875" style="129" bestFit="1" customWidth="1"/>
    <col min="2" max="2" width="38.421875" style="129" customWidth="1"/>
    <col min="3" max="3" width="18.28125" style="129" bestFit="1" customWidth="1"/>
    <col min="4" max="4" width="18.28125" style="129" customWidth="1"/>
    <col min="5" max="5" width="11.421875" style="129" customWidth="1"/>
    <col min="6" max="6" width="13.7109375" style="129" customWidth="1"/>
    <col min="7" max="7" width="14.28125" style="129" customWidth="1"/>
    <col min="8" max="8" width="12.421875" style="129" customWidth="1"/>
    <col min="9" max="9" width="12.140625" style="129" customWidth="1"/>
    <col min="10" max="10" width="13.7109375" style="129" customWidth="1"/>
    <col min="11" max="13" width="10.7109375" style="129" customWidth="1"/>
    <col min="14" max="16384" width="9.140625" style="129" customWidth="1"/>
  </cols>
  <sheetData>
    <row r="1" spans="2:3" ht="23.25">
      <c r="B1" s="222" t="s">
        <v>317</v>
      </c>
      <c r="C1" s="128"/>
    </row>
    <row r="2" spans="2:3" ht="3" customHeight="1">
      <c r="B2" s="223"/>
      <c r="C2" s="128"/>
    </row>
    <row r="3" spans="2:3" ht="15.75">
      <c r="B3" s="224" t="s">
        <v>302</v>
      </c>
      <c r="C3" s="154" t="str">
        <f>'Contacts&amp;Summary'!B8</f>
        <v>Italy</v>
      </c>
    </row>
    <row r="4" spans="2:4" ht="15" customHeight="1">
      <c r="B4" s="224" t="s">
        <v>315</v>
      </c>
      <c r="C4" s="155" t="s">
        <v>16</v>
      </c>
      <c r="D4" s="331" t="s">
        <v>4</v>
      </c>
    </row>
    <row r="5" spans="2:3" ht="15.75" customHeight="1">
      <c r="B5" s="224" t="s">
        <v>316</v>
      </c>
      <c r="C5" s="154" t="s">
        <v>17</v>
      </c>
    </row>
    <row r="6" spans="2:3" ht="15.75">
      <c r="B6" s="224" t="s">
        <v>301</v>
      </c>
      <c r="C6" s="155">
        <f>'Contacts&amp;Summary'!B7</f>
        <v>2007</v>
      </c>
    </row>
    <row r="7" spans="2:4" ht="15.75">
      <c r="B7" s="224" t="s">
        <v>339</v>
      </c>
      <c r="C7" s="154" t="s">
        <v>2</v>
      </c>
      <c r="D7" s="331" t="s">
        <v>6</v>
      </c>
    </row>
    <row r="8" spans="2:4" ht="13.5" customHeight="1">
      <c r="B8" s="382" t="s">
        <v>36</v>
      </c>
      <c r="C8" s="415">
        <v>10</v>
      </c>
      <c r="D8" s="331" t="s">
        <v>5</v>
      </c>
    </row>
    <row r="9" spans="1:6" ht="15.75">
      <c r="A9" s="225"/>
      <c r="B9" s="382" t="s">
        <v>37</v>
      </c>
      <c r="C9" s="124">
        <v>100</v>
      </c>
      <c r="D9" s="331" t="s">
        <v>5</v>
      </c>
      <c r="E9" s="225"/>
      <c r="F9" s="133"/>
    </row>
    <row r="10" spans="1:10" s="228" customFormat="1" ht="34.5" customHeight="1">
      <c r="A10" s="226"/>
      <c r="B10" s="227"/>
      <c r="C10" s="130"/>
      <c r="D10" s="130"/>
      <c r="E10" s="383"/>
      <c r="F10" s="385" t="s">
        <v>10</v>
      </c>
      <c r="G10" s="384"/>
      <c r="H10" s="383"/>
      <c r="I10" s="385" t="s">
        <v>41</v>
      </c>
      <c r="J10" s="384"/>
    </row>
    <row r="11" spans="2:10" s="334" customFormat="1" ht="12.75" customHeight="1">
      <c r="B11" s="514" t="s">
        <v>340</v>
      </c>
      <c r="C11" s="517" t="s">
        <v>39</v>
      </c>
      <c r="D11" s="517" t="s">
        <v>40</v>
      </c>
      <c r="E11" s="517" t="s">
        <v>341</v>
      </c>
      <c r="F11" s="517" t="s">
        <v>424</v>
      </c>
      <c r="G11" s="514" t="s">
        <v>291</v>
      </c>
      <c r="H11" s="517" t="s">
        <v>341</v>
      </c>
      <c r="I11" s="517" t="s">
        <v>424</v>
      </c>
      <c r="J11" s="514" t="s">
        <v>291</v>
      </c>
    </row>
    <row r="12" spans="2:10" s="334" customFormat="1" ht="12.75">
      <c r="B12" s="526"/>
      <c r="C12" s="518"/>
      <c r="D12" s="518"/>
      <c r="E12" s="518"/>
      <c r="F12" s="518"/>
      <c r="G12" s="515"/>
      <c r="H12" s="518"/>
      <c r="I12" s="518"/>
      <c r="J12" s="515"/>
    </row>
    <row r="13" spans="2:10" s="334" customFormat="1" ht="12.75">
      <c r="B13" s="527"/>
      <c r="C13" s="519"/>
      <c r="D13" s="519"/>
      <c r="E13" s="519"/>
      <c r="F13" s="519"/>
      <c r="G13" s="516"/>
      <c r="H13" s="519"/>
      <c r="I13" s="519"/>
      <c r="J13" s="516"/>
    </row>
    <row r="14" spans="1:10" ht="12.75">
      <c r="A14" s="129">
        <v>1</v>
      </c>
      <c r="B14" s="153" t="s">
        <v>26</v>
      </c>
      <c r="C14" s="37">
        <v>2506</v>
      </c>
      <c r="D14" s="37">
        <v>591</v>
      </c>
      <c r="E14" s="387">
        <f>IF(C14=0,"-",C14/$C$20)</f>
        <v>0.24558996471971775</v>
      </c>
      <c r="F14" s="388">
        <f>IF(C14=0,"-",IF(INT($C$9*E14)&lt;1,1,INT($C$9*E14)))</f>
        <v>24</v>
      </c>
      <c r="G14" s="124">
        <v>60</v>
      </c>
      <c r="H14" s="387">
        <f>IF(D14=0,"-",D14/$D$20)</f>
        <v>0.5623215984776403</v>
      </c>
      <c r="I14" s="388">
        <f>IF(D14=0,"-",IF(INT($C$8*H14)&lt;1,1,INT($C$8*H14)))</f>
        <v>5</v>
      </c>
      <c r="J14" s="124">
        <v>9</v>
      </c>
    </row>
    <row r="15" spans="1:10" ht="12.75">
      <c r="A15" s="129">
        <v>2</v>
      </c>
      <c r="B15" s="153" t="s">
        <v>27</v>
      </c>
      <c r="C15" s="37">
        <v>2190</v>
      </c>
      <c r="D15" s="37">
        <v>96</v>
      </c>
      <c r="E15" s="387">
        <f>IF(C15=0,"-",C15/$C$20)</f>
        <v>0.21462171697373578</v>
      </c>
      <c r="F15" s="388">
        <f>IF(C15=0,"-",IF(INT($C$9*E15)&lt;1,1,INT($C$9*E15)))</f>
        <v>21</v>
      </c>
      <c r="G15" s="124">
        <v>20</v>
      </c>
      <c r="H15" s="387">
        <f>IF(D15=0,"-",D15/$D$20)</f>
        <v>0.09134157944814462</v>
      </c>
      <c r="I15" s="388">
        <f>IF(D15=0,"-",IF(INT($C$8*H15)&lt;1,1,INT($C$8*H15)))</f>
        <v>1</v>
      </c>
      <c r="J15" s="124">
        <v>5</v>
      </c>
    </row>
    <row r="16" spans="1:10" ht="12.75">
      <c r="A16" s="129">
        <v>3</v>
      </c>
      <c r="B16" s="153" t="s">
        <v>28</v>
      </c>
      <c r="C16" s="37">
        <v>2517</v>
      </c>
      <c r="D16" s="37">
        <v>175</v>
      </c>
      <c r="E16" s="387">
        <f>IF(C16=0,"-",C16/$C$20)</f>
        <v>0.24666797334378676</v>
      </c>
      <c r="F16" s="388">
        <f>IF(C16=0,"-",IF(INT($C$9*E16)&lt;1,1,INT($C$9*E16)))</f>
        <v>24</v>
      </c>
      <c r="G16" s="124">
        <v>29</v>
      </c>
      <c r="H16" s="387">
        <f>IF(D16=0,"-",D16/$D$20)</f>
        <v>0.1665080875356803</v>
      </c>
      <c r="I16" s="388">
        <f>IF(D16=0,"-",IF(INT($C$8*H16)&lt;1,1,INT($C$8*H16)))</f>
        <v>1</v>
      </c>
      <c r="J16" s="124">
        <v>11</v>
      </c>
    </row>
    <row r="17" spans="1:10" ht="12.75">
      <c r="A17" s="129">
        <v>4</v>
      </c>
      <c r="B17" s="153" t="s">
        <v>29</v>
      </c>
      <c r="C17" s="37">
        <v>1758</v>
      </c>
      <c r="D17" s="37">
        <v>123</v>
      </c>
      <c r="E17" s="387">
        <f>IF(C17=0,"-",C17/$C$20)</f>
        <v>0.17228537828302626</v>
      </c>
      <c r="F17" s="388">
        <f>IF(C17=0,"-",IF(INT($C$9*E17)&lt;1,1,INT($C$9*E17)))</f>
        <v>17</v>
      </c>
      <c r="G17" s="124">
        <v>19</v>
      </c>
      <c r="H17" s="387">
        <f>IF(D17=0,"-",D17/$D$20)</f>
        <v>0.1170313986679353</v>
      </c>
      <c r="I17" s="388">
        <f>IF(D17=0,"-",IF(INT($C$8*H17)&lt;1,1,INT($C$8*H17)))</f>
        <v>1</v>
      </c>
      <c r="J17" s="124">
        <v>8</v>
      </c>
    </row>
    <row r="18" spans="1:10" ht="12.75">
      <c r="A18" s="129">
        <v>5</v>
      </c>
      <c r="B18" s="153" t="s">
        <v>30</v>
      </c>
      <c r="C18" s="37">
        <v>1233</v>
      </c>
      <c r="D18" s="37">
        <v>66</v>
      </c>
      <c r="E18" s="387">
        <f>IF(C18=0,"-",C18/$C$20)</f>
        <v>0.12083496667973344</v>
      </c>
      <c r="F18" s="388">
        <f>IF(C18=0,"-",IF(INT($C$9*E18)&lt;1,1,INT($C$9*E18)))</f>
        <v>12</v>
      </c>
      <c r="G18" s="124">
        <v>16</v>
      </c>
      <c r="H18" s="387">
        <f>IF(D18=0,"-",D18/$D$20)</f>
        <v>0.06279733587059944</v>
      </c>
      <c r="I18" s="388">
        <f>IF(D18=0,"-",IF(INT($C$8*H18)&lt;1,1,INT($C$8*H18)))</f>
        <v>1</v>
      </c>
      <c r="J18" s="124">
        <v>4</v>
      </c>
    </row>
    <row r="19" spans="2:10" s="230" customFormat="1" ht="12.75">
      <c r="B19" s="134" t="s">
        <v>292</v>
      </c>
      <c r="C19" s="139" t="s">
        <v>118</v>
      </c>
      <c r="D19" s="139" t="s">
        <v>118</v>
      </c>
      <c r="E19" s="139" t="s">
        <v>118</v>
      </c>
      <c r="F19" s="135">
        <f>IF($C$9-SUM(F14:F18)&lt;0,0,$C$9-SUM(F14:F18))</f>
        <v>2</v>
      </c>
      <c r="G19" s="135">
        <f>IF($C$9-SUM(G14:G18)&lt;0,0,$C$9-SUM(G14:G18))</f>
        <v>0</v>
      </c>
      <c r="H19" s="390" t="s">
        <v>118</v>
      </c>
      <c r="I19" s="135">
        <f>IF($C$8-SUM(I14:I18)&lt;0,0,$C$8-SUM(I14:I18))</f>
        <v>1</v>
      </c>
      <c r="J19" s="135">
        <f>IF($C$8-SUM(J14:J18)&lt;0,0,$C$8-SUM(J14:J18))</f>
        <v>0</v>
      </c>
    </row>
    <row r="20" spans="2:10" s="225" customFormat="1" ht="15.75">
      <c r="B20" s="231" t="s">
        <v>168</v>
      </c>
      <c r="C20" s="131">
        <f>SUM(C14:C18)</f>
        <v>10204</v>
      </c>
      <c r="D20" s="131">
        <f>SUM(D14:D18)</f>
        <v>1051</v>
      </c>
      <c r="E20" s="132">
        <f>SUM(E14:E18)</f>
        <v>1</v>
      </c>
      <c r="F20" s="131">
        <f>SUM(F14:F18)</f>
        <v>98</v>
      </c>
      <c r="G20" s="131">
        <f>SUM(G14:G18)</f>
        <v>144</v>
      </c>
      <c r="H20" s="132">
        <v>1</v>
      </c>
      <c r="I20" s="340">
        <f>SUM(I14:I18)</f>
        <v>9</v>
      </c>
      <c r="J20" s="131">
        <f>SUM(J14:J18)</f>
        <v>37</v>
      </c>
    </row>
    <row r="21" ht="6" customHeight="1"/>
    <row r="22" ht="15.75">
      <c r="B22" s="232" t="s">
        <v>342</v>
      </c>
    </row>
    <row r="23" ht="15.75">
      <c r="B23" s="232" t="s">
        <v>343</v>
      </c>
    </row>
    <row r="24" ht="15.75">
      <c r="B24" s="232" t="s">
        <v>344</v>
      </c>
    </row>
    <row r="25" ht="15.75">
      <c r="B25" s="232" t="s">
        <v>425</v>
      </c>
    </row>
    <row r="26" ht="6" customHeight="1"/>
    <row r="27" spans="2:13" ht="12.75">
      <c r="B27" s="520" t="s">
        <v>345</v>
      </c>
      <c r="C27" s="521"/>
      <c r="D27" s="521"/>
      <c r="E27" s="521"/>
      <c r="F27" s="521"/>
      <c r="G27" s="521"/>
      <c r="H27" s="528"/>
      <c r="I27" s="528"/>
      <c r="J27" s="528"/>
      <c r="K27" s="528"/>
      <c r="L27" s="528"/>
      <c r="M27" s="529"/>
    </row>
    <row r="28" spans="2:13" ht="55.5" customHeight="1">
      <c r="B28" s="523" t="s">
        <v>436</v>
      </c>
      <c r="C28" s="524"/>
      <c r="D28" s="524"/>
      <c r="E28" s="524"/>
      <c r="F28" s="524"/>
      <c r="G28" s="524"/>
      <c r="H28" s="524"/>
      <c r="I28" s="524"/>
      <c r="J28" s="524"/>
      <c r="K28" s="524"/>
      <c r="L28" s="524"/>
      <c r="M28" s="525"/>
    </row>
    <row r="29" ht="6.75" customHeight="1"/>
    <row r="42" ht="39" customHeight="1"/>
  </sheetData>
  <sheetProtection/>
  <mergeCells count="11">
    <mergeCell ref="H11:H13"/>
    <mergeCell ref="I11:I13"/>
    <mergeCell ref="J11:J13"/>
    <mergeCell ref="B27:M27"/>
    <mergeCell ref="B28:M28"/>
    <mergeCell ref="F11:F13"/>
    <mergeCell ref="B11:B13"/>
    <mergeCell ref="C11:C13"/>
    <mergeCell ref="D11:D13"/>
    <mergeCell ref="E11:E13"/>
    <mergeCell ref="G11:G13"/>
  </mergeCells>
  <printOptions/>
  <pageMargins left="0.75" right="0.75" top="1" bottom="1" header="0.5" footer="0.5"/>
  <pageSetup fitToHeight="1" fitToWidth="1" horizontalDpi="1200" verticalDpi="1200" orientation="landscape" paperSize="9" scale="71" r:id="rId1"/>
  <headerFooter alignWithMargins="0">
    <oddHeader>&amp;L&amp;F&amp;C&amp;A</oddHeader>
    <oddFooter>&amp;L&amp;D&amp;CPage &amp;P of &amp;N</oddFooter>
  </headerFooter>
  <ignoredErrors>
    <ignoredError sqref="C6 C3"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J22" sqref="J22"/>
    </sheetView>
  </sheetViews>
  <sheetFormatPr defaultColWidth="9.140625" defaultRowHeight="12.75"/>
  <cols>
    <col min="1" max="1" width="3.421875" style="129" bestFit="1" customWidth="1"/>
    <col min="2" max="2" width="40.00390625" style="129" customWidth="1"/>
    <col min="3" max="3" width="18.28125" style="129" bestFit="1" customWidth="1"/>
    <col min="4" max="4" width="18.7109375" style="129" customWidth="1"/>
    <col min="5" max="5" width="11.421875" style="129" customWidth="1"/>
    <col min="6" max="6" width="13.7109375" style="129" customWidth="1"/>
    <col min="7" max="7" width="14.421875" style="129" customWidth="1"/>
    <col min="8" max="8" width="12.140625" style="129" customWidth="1"/>
    <col min="9" max="9" width="12.421875" style="129" customWidth="1"/>
    <col min="10" max="10" width="14.7109375" style="129" customWidth="1"/>
    <col min="11" max="13" width="10.7109375" style="129" customWidth="1"/>
    <col min="14" max="16384" width="9.140625" style="129" customWidth="1"/>
  </cols>
  <sheetData>
    <row r="1" spans="2:3" ht="23.25">
      <c r="B1" s="222" t="s">
        <v>317</v>
      </c>
      <c r="C1" s="128"/>
    </row>
    <row r="2" spans="2:3" ht="3" customHeight="1">
      <c r="B2" s="223"/>
      <c r="C2" s="128"/>
    </row>
    <row r="3" spans="2:3" ht="15.75">
      <c r="B3" s="224" t="s">
        <v>302</v>
      </c>
      <c r="C3" s="154" t="str">
        <f>'Contacts&amp;Summary'!B8</f>
        <v>Italy</v>
      </c>
    </row>
    <row r="4" spans="2:4" ht="15" customHeight="1">
      <c r="B4" s="224" t="s">
        <v>315</v>
      </c>
      <c r="C4" s="155" t="s">
        <v>18</v>
      </c>
      <c r="D4" s="331" t="s">
        <v>4</v>
      </c>
    </row>
    <row r="5" spans="2:3" ht="15.75" customHeight="1">
      <c r="B5" s="224" t="s">
        <v>316</v>
      </c>
      <c r="C5" s="154" t="s">
        <v>17</v>
      </c>
    </row>
    <row r="6" spans="2:3" ht="15.75">
      <c r="B6" s="224" t="s">
        <v>301</v>
      </c>
      <c r="C6" s="155">
        <f>'Contacts&amp;Summary'!B7</f>
        <v>2007</v>
      </c>
    </row>
    <row r="7" spans="2:4" ht="15.75">
      <c r="B7" s="224" t="s">
        <v>339</v>
      </c>
      <c r="C7" s="154" t="s">
        <v>3</v>
      </c>
      <c r="D7" s="331" t="s">
        <v>6</v>
      </c>
    </row>
    <row r="8" spans="2:4" ht="13.5" customHeight="1">
      <c r="B8" s="382" t="s">
        <v>36</v>
      </c>
      <c r="C8" s="415">
        <v>6</v>
      </c>
      <c r="D8" s="331" t="s">
        <v>5</v>
      </c>
    </row>
    <row r="9" spans="1:6" ht="15.75">
      <c r="A9" s="225"/>
      <c r="B9" s="382" t="s">
        <v>37</v>
      </c>
      <c r="C9" s="124">
        <v>100</v>
      </c>
      <c r="D9" s="331" t="s">
        <v>5</v>
      </c>
      <c r="E9" s="225"/>
      <c r="F9" s="133"/>
    </row>
    <row r="10" spans="1:10" s="228" customFormat="1" ht="34.5" customHeight="1">
      <c r="A10" s="226"/>
      <c r="B10" s="227"/>
      <c r="C10" s="130"/>
      <c r="D10" s="130"/>
      <c r="E10" s="383"/>
      <c r="F10" s="385" t="s">
        <v>10</v>
      </c>
      <c r="G10" s="384"/>
      <c r="H10" s="383"/>
      <c r="I10" s="385" t="s">
        <v>41</v>
      </c>
      <c r="J10" s="384"/>
    </row>
    <row r="11" spans="2:10" s="334" customFormat="1" ht="12.75" customHeight="1">
      <c r="B11" s="514" t="s">
        <v>340</v>
      </c>
      <c r="C11" s="517" t="s">
        <v>39</v>
      </c>
      <c r="D11" s="517" t="s">
        <v>40</v>
      </c>
      <c r="E11" s="517" t="s">
        <v>341</v>
      </c>
      <c r="F11" s="517" t="s">
        <v>424</v>
      </c>
      <c r="G11" s="514" t="s">
        <v>291</v>
      </c>
      <c r="H11" s="517" t="s">
        <v>341</v>
      </c>
      <c r="I11" s="517" t="s">
        <v>424</v>
      </c>
      <c r="J11" s="514" t="s">
        <v>291</v>
      </c>
    </row>
    <row r="12" spans="2:10" s="334" customFormat="1" ht="12.75">
      <c r="B12" s="526"/>
      <c r="C12" s="518"/>
      <c r="D12" s="518"/>
      <c r="E12" s="518"/>
      <c r="F12" s="518"/>
      <c r="G12" s="515"/>
      <c r="H12" s="518"/>
      <c r="I12" s="518"/>
      <c r="J12" s="515"/>
    </row>
    <row r="13" spans="2:10" s="334" customFormat="1" ht="12.75">
      <c r="B13" s="527"/>
      <c r="C13" s="519"/>
      <c r="D13" s="519"/>
      <c r="E13" s="519"/>
      <c r="F13" s="519"/>
      <c r="G13" s="516"/>
      <c r="H13" s="519"/>
      <c r="I13" s="519"/>
      <c r="J13" s="516"/>
    </row>
    <row r="14" spans="1:10" ht="12.75">
      <c r="A14" s="129">
        <v>1</v>
      </c>
      <c r="B14" s="153" t="s">
        <v>26</v>
      </c>
      <c r="C14" s="37">
        <v>6174</v>
      </c>
      <c r="D14" s="37">
        <v>607</v>
      </c>
      <c r="E14" s="387">
        <f>IF(C14=0,"-",C14/$C$20)</f>
        <v>0.23424517206055318</v>
      </c>
      <c r="F14" s="388">
        <f>IF(C14=0,"-",IF(INT($C$9*E14)&lt;1,1,INT($C$9*E14)))</f>
        <v>23</v>
      </c>
      <c r="G14" s="124">
        <v>65</v>
      </c>
      <c r="H14" s="391">
        <v>0.35442127965492454</v>
      </c>
      <c r="I14" s="388">
        <f>IF(D14=0,"-",IF(INT($C$8*H14)&lt;1,1,INT($C$8*H14)))</f>
        <v>2</v>
      </c>
      <c r="J14" s="124">
        <v>12</v>
      </c>
    </row>
    <row r="15" spans="1:10" ht="12.75">
      <c r="A15" s="129">
        <v>2</v>
      </c>
      <c r="B15" s="153" t="s">
        <v>27</v>
      </c>
      <c r="C15" s="37">
        <v>6015</v>
      </c>
      <c r="D15" s="37">
        <v>374</v>
      </c>
      <c r="E15" s="387">
        <f>IF(C15=0,"-",C15/$C$20)</f>
        <v>0.22821261903858558</v>
      </c>
      <c r="F15" s="388">
        <f>IF(C15=0,"-",IF(INT($C$9*E15)&lt;1,1,INT($C$9*E15)))</f>
        <v>22</v>
      </c>
      <c r="G15" s="124">
        <v>12</v>
      </c>
      <c r="H15" s="391">
        <v>0.22789360172537743</v>
      </c>
      <c r="I15" s="388">
        <f>IF(D15=0,"-",IF(INT($C$8*H15)&lt;1,1,INT($C$8*H15)))</f>
        <v>1</v>
      </c>
      <c r="J15" s="124">
        <v>4</v>
      </c>
    </row>
    <row r="16" spans="1:10" ht="12.75">
      <c r="A16" s="129">
        <v>3</v>
      </c>
      <c r="B16" s="153" t="s">
        <v>28</v>
      </c>
      <c r="C16" s="37">
        <v>6431</v>
      </c>
      <c r="D16" s="37">
        <v>381</v>
      </c>
      <c r="E16" s="387">
        <f>IF(C16=0,"-",C16/$C$20)</f>
        <v>0.24399590241681526</v>
      </c>
      <c r="F16" s="388">
        <f>IF(C16=0,"-",IF(INT($C$9*E16)&lt;1,1,INT($C$9*E16)))</f>
        <v>24</v>
      </c>
      <c r="G16" s="124">
        <v>31</v>
      </c>
      <c r="H16" s="391">
        <v>0.22861250898634075</v>
      </c>
      <c r="I16" s="388">
        <f>IF(D16=0,"-",IF(INT($C$8*H16)&lt;1,1,INT($C$8*H16)))</f>
        <v>1</v>
      </c>
      <c r="J16" s="124">
        <v>5</v>
      </c>
    </row>
    <row r="17" spans="1:10" ht="12.75">
      <c r="A17" s="129">
        <v>4</v>
      </c>
      <c r="B17" s="153" t="s">
        <v>29</v>
      </c>
      <c r="C17" s="37">
        <v>4479</v>
      </c>
      <c r="D17" s="37">
        <v>201</v>
      </c>
      <c r="E17" s="387">
        <f>IF(C17=0,"-",C17/$C$20)</f>
        <v>0.16993588041127594</v>
      </c>
      <c r="F17" s="388">
        <f>IF(C17=0,"-",IF(INT($C$9*E17)&lt;1,1,INT($C$9*E17)))</f>
        <v>16</v>
      </c>
      <c r="G17" s="124">
        <v>16</v>
      </c>
      <c r="H17" s="391">
        <v>0.12724658519051044</v>
      </c>
      <c r="I17" s="388">
        <f>IF(D17=0,"-",IF(INT($C$8*H17)&lt;1,1,INT($C$8*H17)))</f>
        <v>1</v>
      </c>
      <c r="J17" s="124">
        <v>2</v>
      </c>
    </row>
    <row r="18" spans="1:10" ht="12.75">
      <c r="A18" s="129">
        <v>5</v>
      </c>
      <c r="B18" s="153" t="s">
        <v>30</v>
      </c>
      <c r="C18" s="37">
        <v>3258</v>
      </c>
      <c r="D18" s="37">
        <v>91</v>
      </c>
      <c r="E18" s="387">
        <f>IF(C18=0,"-",C18/$C$20)</f>
        <v>0.12361042607277004</v>
      </c>
      <c r="F18" s="388">
        <f>IF(C18=0,"-",IF(INT($C$9*E18)&lt;1,1,INT($C$9*E18)))</f>
        <v>12</v>
      </c>
      <c r="G18" s="124">
        <v>19</v>
      </c>
      <c r="H18" s="391">
        <v>0.06182602444284687</v>
      </c>
      <c r="I18" s="388">
        <f>IF(D18=0,"-",IF(INT($C$8*H18)&lt;1,1,INT($C$8*H18)))</f>
        <v>1</v>
      </c>
      <c r="J18" s="124">
        <v>1</v>
      </c>
    </row>
    <row r="19" spans="2:10" s="230" customFormat="1" ht="12.75">
      <c r="B19" s="134" t="s">
        <v>292</v>
      </c>
      <c r="C19" s="139" t="s">
        <v>118</v>
      </c>
      <c r="D19" s="139" t="s">
        <v>118</v>
      </c>
      <c r="E19" s="139" t="s">
        <v>118</v>
      </c>
      <c r="F19" s="135">
        <f>IF($C$9-SUM(F14:F18)&lt;0,0,$C$9-SUM(F14:F18))</f>
        <v>3</v>
      </c>
      <c r="G19" s="135">
        <f>IF($C$9-SUM(G14:G18)&lt;0,0,$C$9-SUM(G14:G18))</f>
        <v>0</v>
      </c>
      <c r="H19" s="277" t="s">
        <v>118</v>
      </c>
      <c r="I19" s="135">
        <f>IF($C$8-SUM(I14:I18)&lt;0,0,$C$8-SUM(I14:I18))</f>
        <v>0</v>
      </c>
      <c r="J19" s="135">
        <f>IF($C$8-SUM(J14:J18)&lt;0,0,$C$8-SUM(J14:J18))</f>
        <v>0</v>
      </c>
    </row>
    <row r="20" spans="2:10" s="225" customFormat="1" ht="15.75">
      <c r="B20" s="231" t="s">
        <v>168</v>
      </c>
      <c r="C20" s="131">
        <f>SUM(C14:C18)</f>
        <v>26357</v>
      </c>
      <c r="D20" s="131">
        <f>SUM(D14:D18)</f>
        <v>1654</v>
      </c>
      <c r="E20" s="132">
        <f>SUM(E14:E18)</f>
        <v>1</v>
      </c>
      <c r="F20" s="340">
        <f>SUM(F14:F18)</f>
        <v>97</v>
      </c>
      <c r="G20" s="131">
        <f>SUM(G14:G18)</f>
        <v>143</v>
      </c>
      <c r="H20" s="132">
        <v>1</v>
      </c>
      <c r="I20" s="131">
        <v>6</v>
      </c>
      <c r="J20" s="131">
        <f>SUM(J14:J18)</f>
        <v>24</v>
      </c>
    </row>
    <row r="21" ht="6" customHeight="1"/>
    <row r="22" ht="15.75">
      <c r="B22" s="232" t="s">
        <v>342</v>
      </c>
    </row>
    <row r="23" ht="15.75">
      <c r="B23" s="232" t="s">
        <v>343</v>
      </c>
    </row>
    <row r="24" ht="15.75">
      <c r="B24" s="232" t="s">
        <v>344</v>
      </c>
    </row>
    <row r="25" ht="15.75">
      <c r="B25" s="232" t="s">
        <v>425</v>
      </c>
    </row>
    <row r="26" ht="6" customHeight="1"/>
    <row r="27" spans="2:13" ht="12.75">
      <c r="B27" s="520" t="s">
        <v>345</v>
      </c>
      <c r="C27" s="521"/>
      <c r="D27" s="521"/>
      <c r="E27" s="521"/>
      <c r="F27" s="521"/>
      <c r="G27" s="521"/>
      <c r="H27" s="528"/>
      <c r="I27" s="528"/>
      <c r="J27" s="528"/>
      <c r="K27" s="528"/>
      <c r="L27" s="528"/>
      <c r="M27" s="529"/>
    </row>
    <row r="28" spans="2:13" ht="45" customHeight="1">
      <c r="B28" s="530" t="s">
        <v>357</v>
      </c>
      <c r="C28" s="531"/>
      <c r="D28" s="531"/>
      <c r="E28" s="531"/>
      <c r="F28" s="531"/>
      <c r="G28" s="531"/>
      <c r="H28" s="532"/>
      <c r="I28" s="532"/>
      <c r="J28" s="532"/>
      <c r="K28" s="532"/>
      <c r="L28" s="532"/>
      <c r="M28" s="533"/>
    </row>
    <row r="29" ht="5.25" customHeight="1"/>
    <row r="42" ht="39" customHeight="1"/>
  </sheetData>
  <sheetProtection/>
  <mergeCells count="11">
    <mergeCell ref="I11:I13"/>
    <mergeCell ref="J11:J13"/>
    <mergeCell ref="B27:M27"/>
    <mergeCell ref="B28:M28"/>
    <mergeCell ref="F11:F13"/>
    <mergeCell ref="B11:B13"/>
    <mergeCell ref="C11:C13"/>
    <mergeCell ref="D11:D13"/>
    <mergeCell ref="E11:E13"/>
    <mergeCell ref="G11:G13"/>
    <mergeCell ref="H11:H13"/>
  </mergeCells>
  <printOptions/>
  <pageMargins left="0.75" right="0.75" top="1" bottom="1" header="0.5" footer="0.5"/>
  <pageSetup fitToHeight="1" fitToWidth="1" horizontalDpi="1200" verticalDpi="1200" orientation="landscape" paperSize="9" scale="70" r:id="rId1"/>
  <headerFooter alignWithMargins="0">
    <oddHeader>&amp;L&amp;F&amp;C&amp;A</oddHeader>
    <oddFooter>&amp;L&amp;D&amp;CPage &amp;P of &amp;N</oddFooter>
  </headerFooter>
  <ignoredErrors>
    <ignoredError sqref="C3 C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 Technology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A Hill (AEAT)</dc:creator>
  <cp:keywords/>
  <dc:description/>
  <cp:lastModifiedBy>AngeliniCLT</cp:lastModifiedBy>
  <cp:lastPrinted>2008-05-26T07:59:07Z</cp:lastPrinted>
  <dcterms:created xsi:type="dcterms:W3CDTF">2003-03-06T09:21:27Z</dcterms:created>
  <dcterms:modified xsi:type="dcterms:W3CDTF">2010-09-08T10:07:05Z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