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45" yWindow="65206" windowWidth="10710" windowHeight="8865" tabRatio="596" firstSheet="1" activeTab="2"/>
  </bookViews>
  <sheets>
    <sheet name="Introduction" sheetId="1" r:id="rId1"/>
    <sheet name="Methods&amp;Limits" sheetId="2" r:id="rId2"/>
    <sheet name="Contacts&amp;Summary" sheetId="3" r:id="rId3"/>
    <sheet name="FQMS" sheetId="4" r:id="rId4"/>
    <sheet name="Sales" sheetId="5" r:id="rId5"/>
    <sheet name="&lt;10ppm S fuel availability" sheetId="6" r:id="rId6"/>
    <sheet name="Annex I (Sampling PS)" sheetId="7" r:id="rId7"/>
    <sheet name="Annex I (Sampling PW)" sheetId="8" r:id="rId8"/>
    <sheet name="Annex I (Sampling DS)" sheetId="9" r:id="rId9"/>
    <sheet name="Annex I (Sampling DW)" sheetId="10" r:id="rId10"/>
    <sheet name="Annex III (Petrol PS)" sheetId="11" r:id="rId11"/>
    <sheet name="Annex III (Petrol PW)" sheetId="12" r:id="rId12"/>
    <sheet name="Annex IV (Diesel DS)" sheetId="13" r:id="rId13"/>
    <sheet name="Annex IV (Diesel DW)" sheetId="14" r:id="rId14"/>
  </sheets>
  <definedNames>
    <definedName name="_ftn1" localSheetId="5">'&lt;10ppm S fuel availability'!$A$23</definedName>
    <definedName name="_ftnref1" localSheetId="5">'&lt;10ppm S fuel availability'!$A$21</definedName>
    <definedName name="_xlnm.Print_Area" localSheetId="5">'&lt;10ppm S fuel availability'!$A$1:$G$59</definedName>
    <definedName name="_xlnm.Print_Area" localSheetId="8">'Annex I (Sampling DS)'!$A$1:$L$38</definedName>
    <definedName name="_xlnm.Print_Area" localSheetId="9">'Annex I (Sampling DW)'!$A$1:$L$38</definedName>
    <definedName name="_xlnm.Print_Area" localSheetId="6">'Annex I (Sampling PS)'!$A$1:$L$38</definedName>
    <definedName name="_xlnm.Print_Area" localSheetId="7">'Annex I (Sampling PW)'!$A$1:$L$38</definedName>
    <definedName name="_xlnm.Print_Area" localSheetId="10">'Annex III (Petrol PS)'!$A$1:$M$87</definedName>
    <definedName name="_xlnm.Print_Area" localSheetId="11">'Annex III (Petrol PW)'!$A$1:$M$91</definedName>
    <definedName name="_xlnm.Print_Area" localSheetId="12">'Annex IV (Diesel DS)'!$A$1:$M$49</definedName>
    <definedName name="_xlnm.Print_Area" localSheetId="13">'Annex IV (Diesel DW)'!$A$1:$M$49</definedName>
    <definedName name="_xlnm.Print_Area" localSheetId="2">'Contacts&amp;Summary'!$A$1:$C$48</definedName>
    <definedName name="_xlnm.Print_Area" localSheetId="3">'FQMS'!$A$1:$G$37</definedName>
    <definedName name="_xlnm.Print_Area" localSheetId="0">'Introduction'!$A$1:$J$49</definedName>
    <definedName name="_xlnm.Print_Area" localSheetId="4">'Sales'!$A$1:$E$40</definedName>
  </definedNames>
  <calcPr fullCalcOnLoad="1"/>
</workbook>
</file>

<file path=xl/sharedStrings.xml><?xml version="1.0" encoding="utf-8"?>
<sst xmlns="http://schemas.openxmlformats.org/spreadsheetml/2006/main" count="911" uniqueCount="340">
  <si>
    <t>--</t>
  </si>
  <si>
    <t>kPa</t>
  </si>
  <si>
    <t>% (v/v)</t>
  </si>
  <si>
    <t>% (m/m)</t>
  </si>
  <si>
    <t>-- Methanol</t>
  </si>
  <si>
    <t>-- Ethanol</t>
  </si>
  <si>
    <t>mg/kg</t>
  </si>
  <si>
    <t>g/l</t>
  </si>
  <si>
    <t>April</t>
  </si>
  <si>
    <t>August</t>
  </si>
  <si>
    <t>September</t>
  </si>
  <si>
    <t>November</t>
  </si>
  <si>
    <r>
      <t>o</t>
    </r>
    <r>
      <rPr>
        <sz val="8"/>
        <rFont val="Arial"/>
        <family val="2"/>
      </rPr>
      <t>C</t>
    </r>
  </si>
  <si>
    <r>
      <t>kg/m</t>
    </r>
    <r>
      <rPr>
        <vertAlign val="superscript"/>
        <sz val="8"/>
        <rFont val="Arial"/>
        <family val="2"/>
      </rPr>
      <t>3</t>
    </r>
  </si>
  <si>
    <t>Cetane number</t>
  </si>
  <si>
    <t>Country</t>
  </si>
  <si>
    <t>Reporting Year</t>
  </si>
  <si>
    <t>Unit</t>
  </si>
  <si>
    <t>Analytical and statistical results</t>
  </si>
  <si>
    <t>Minimum</t>
  </si>
  <si>
    <t>Maximum</t>
  </si>
  <si>
    <t>Mean</t>
  </si>
  <si>
    <t>Standard Deviation</t>
  </si>
  <si>
    <t>National Specification, if any</t>
  </si>
  <si>
    <t>According to 98/70 EC</t>
  </si>
  <si>
    <t>Motor Octane Number</t>
  </si>
  <si>
    <t>Research Octane Number</t>
  </si>
  <si>
    <t>Vapour Pressure, DVPE</t>
  </si>
  <si>
    <t>Distillation</t>
  </si>
  <si>
    <t>Hydrocarbon analysis</t>
  </si>
  <si>
    <t>-- Aromatics</t>
  </si>
  <si>
    <t>-- Benzene</t>
  </si>
  <si>
    <t>Oxygen content</t>
  </si>
  <si>
    <t>Oxygenates</t>
  </si>
  <si>
    <t>-- Iso-propyl alcohol</t>
  </si>
  <si>
    <t>-- Tert-butyl alcohol</t>
  </si>
  <si>
    <t>-- Iso-butyl alcohol</t>
  </si>
  <si>
    <t>-- Ethers with 5 or more carbon atoms per molecule</t>
  </si>
  <si>
    <t>-- other oxygenates</t>
  </si>
  <si>
    <t>Sulphur content</t>
  </si>
  <si>
    <t>Lead content</t>
  </si>
  <si>
    <t>Number of samples in month</t>
  </si>
  <si>
    <t>January</t>
  </si>
  <si>
    <t>February</t>
  </si>
  <si>
    <t>March</t>
  </si>
  <si>
    <t>May</t>
  </si>
  <si>
    <t>June</t>
  </si>
  <si>
    <t>July</t>
  </si>
  <si>
    <t>October</t>
  </si>
  <si>
    <t>December</t>
  </si>
  <si>
    <t>Total</t>
  </si>
  <si>
    <t>Reporting year</t>
  </si>
  <si>
    <t>Parameter</t>
  </si>
  <si>
    <t>National Specifications</t>
  </si>
  <si>
    <t>According to 98/70/EC</t>
  </si>
  <si>
    <t>Standard deviation</t>
  </si>
  <si>
    <r>
      <t xml:space="preserve">Density at 15 </t>
    </r>
    <r>
      <rPr>
        <vertAlign val="superscript"/>
        <sz val="8"/>
        <rFont val="Arial"/>
        <family val="2"/>
      </rPr>
      <t>o</t>
    </r>
    <r>
      <rPr>
        <sz val="8"/>
        <rFont val="Arial"/>
        <family val="2"/>
      </rPr>
      <t>C</t>
    </r>
  </si>
  <si>
    <t>Distillation -- 95-%-Point</t>
  </si>
  <si>
    <t>Parent fuel grade</t>
  </si>
  <si>
    <t>National fuel grade</t>
  </si>
  <si>
    <r>
      <t>N</t>
    </r>
    <r>
      <rPr>
        <b/>
        <vertAlign val="superscript"/>
        <sz val="8"/>
        <rFont val="Arial"/>
        <family val="2"/>
      </rPr>
      <t>o</t>
    </r>
    <r>
      <rPr>
        <b/>
        <sz val="8"/>
        <rFont val="Arial"/>
        <family val="2"/>
      </rPr>
      <t xml:space="preserve"> Samples</t>
    </r>
  </si>
  <si>
    <r>
      <t xml:space="preserve">Limiting value </t>
    </r>
    <r>
      <rPr>
        <b/>
        <vertAlign val="superscript"/>
        <sz val="10"/>
        <rFont val="Arial"/>
        <family val="2"/>
      </rPr>
      <t>(1)</t>
    </r>
  </si>
  <si>
    <t>Method</t>
  </si>
  <si>
    <t>Reproducability, R</t>
  </si>
  <si>
    <t>EN-ISO 5165</t>
  </si>
  <si>
    <t>EN-ISO 3675</t>
  </si>
  <si>
    <t>EN-ISO 3405</t>
  </si>
  <si>
    <t>IP 391</t>
  </si>
  <si>
    <t>Tolerance limits</t>
  </si>
  <si>
    <t>Exceeded?</t>
  </si>
  <si>
    <t>Notes on exceedences</t>
  </si>
  <si>
    <t>No. samples</t>
  </si>
  <si>
    <t>Values</t>
  </si>
  <si>
    <t>Date</t>
  </si>
  <si>
    <t>Test Methods and Analysis</t>
  </si>
  <si>
    <t>Sampling Frequency</t>
  </si>
  <si>
    <t>Reporting Results</t>
  </si>
  <si>
    <t>Details/action taken</t>
  </si>
  <si>
    <r>
      <t xml:space="preserve">Limiting Value </t>
    </r>
    <r>
      <rPr>
        <b/>
        <vertAlign val="superscript"/>
        <sz val="10"/>
        <rFont val="Arial"/>
        <family val="2"/>
      </rPr>
      <t>(1)</t>
    </r>
  </si>
  <si>
    <t>EN 25164</t>
  </si>
  <si>
    <t>EN 25163</t>
  </si>
  <si>
    <t>ASTM D1319</t>
  </si>
  <si>
    <t>EN 1601</t>
  </si>
  <si>
    <t>EN 237</t>
  </si>
  <si>
    <t>Reporting results</t>
  </si>
  <si>
    <t>Sampling frequency</t>
  </si>
  <si>
    <t>Summer Period*</t>
  </si>
  <si>
    <t>* N = 1st May to 30th September (normal) ; A = 1st June to 31st August (arctic).</t>
  </si>
  <si>
    <t>Details of those compiling the Fuel Quality Monitoring Report</t>
  </si>
  <si>
    <t>Fuel Grade</t>
  </si>
  <si>
    <t>Regular unleaded petrol (minimum RON = 91 &amp; &lt; 50 ppm Sulphur)</t>
  </si>
  <si>
    <t>Regular unleaded petrol (minimum RON = 91 &amp; &lt; 10 ppm Sulphur)</t>
  </si>
  <si>
    <t>Unleaded petrol (minimum 95 =&lt; RON &lt; 98)</t>
  </si>
  <si>
    <t>Unleaded petrol (minimum 95 =&lt; RON &lt; 98 &amp; &lt; 50 ppm Sulphur)</t>
  </si>
  <si>
    <t>Unleaded petrol (minimum 95 =&lt; RON &lt; 98 &amp; &lt; 10 ppm Sulphur)</t>
  </si>
  <si>
    <t>Unleaded petrol (minimum RON &gt;= 98)</t>
  </si>
  <si>
    <t>Unleaded petrol (minimum RON &gt;= 98 &amp; &lt; 50 ppm Sulphur)</t>
  </si>
  <si>
    <t>Unleaded petrol (minimum RON &gt;= 98 &amp; &lt; 10 ppm Sulphur)</t>
  </si>
  <si>
    <r>
      <t>Regular unleaded petrol (minimum RON = 91)</t>
    </r>
    <r>
      <rPr>
        <vertAlign val="superscript"/>
        <sz val="10"/>
        <rFont val="Arial"/>
        <family val="2"/>
      </rPr>
      <t>1</t>
    </r>
  </si>
  <si>
    <r>
      <t>Unleaded petrol (minimum RON = 95)</t>
    </r>
    <r>
      <rPr>
        <vertAlign val="superscript"/>
        <sz val="10"/>
        <rFont val="Arial"/>
        <family val="2"/>
      </rPr>
      <t>1</t>
    </r>
  </si>
  <si>
    <r>
      <t>Unleaded petrol (minimum RON = 95 &amp; &lt; 50 ppm Sulphur)</t>
    </r>
    <r>
      <rPr>
        <vertAlign val="superscript"/>
        <sz val="10"/>
        <rFont val="Arial"/>
        <family val="2"/>
      </rPr>
      <t>2</t>
    </r>
  </si>
  <si>
    <r>
      <t>Diesel fuel</t>
    </r>
    <r>
      <rPr>
        <vertAlign val="superscript"/>
        <sz val="10"/>
        <rFont val="Arial"/>
        <family val="2"/>
      </rPr>
      <t>4</t>
    </r>
  </si>
  <si>
    <r>
      <t>Diesel fuel (&lt; 50 ppm sulphur)</t>
    </r>
    <r>
      <rPr>
        <vertAlign val="superscript"/>
        <sz val="10"/>
        <rFont val="Arial"/>
        <family val="2"/>
      </rPr>
      <t>5</t>
    </r>
  </si>
  <si>
    <r>
      <t>Diesel fuel (&lt; 10 ppm sulphur)</t>
    </r>
    <r>
      <rPr>
        <vertAlign val="superscript"/>
        <sz val="10"/>
        <rFont val="Arial"/>
        <family val="2"/>
      </rPr>
      <t>6</t>
    </r>
  </si>
  <si>
    <t>1 as specified in Annex I of Directive 98/70/EC</t>
  </si>
  <si>
    <t>2 as specified in Annex III of Directive 98/70/EC</t>
  </si>
  <si>
    <t>4 as specified in Annex II of Directive 98/70/EC</t>
  </si>
  <si>
    <t>5 as specified in Annex IV of Directive 98/70/EC</t>
  </si>
  <si>
    <t>3 as specified in Annex III of Directive 98/70/EC except the sulphur content which must be less than 10ppm</t>
  </si>
  <si>
    <t>6 as specified in Annex IV of Directive 98/70/EC except the sulphur content which must be less than 10ppm</t>
  </si>
  <si>
    <t>*NB: Please do not report national fuel grade sales under more than one category.</t>
  </si>
  <si>
    <t>Litres</t>
  </si>
  <si>
    <t>Tonnes</t>
  </si>
  <si>
    <t>National sales total</t>
  </si>
  <si>
    <t>Description of Fuel Quality Monitoring System</t>
  </si>
  <si>
    <t>Year:</t>
  </si>
  <si>
    <t>* Normal = 1st May to 30th September; Arctic = 1st June to 31st August</t>
  </si>
  <si>
    <t>--summer period only</t>
  </si>
  <si>
    <r>
      <t xml:space="preserve">--evaporated at 100 </t>
    </r>
    <r>
      <rPr>
        <vertAlign val="superscript"/>
        <sz val="8"/>
        <rFont val="Arial"/>
        <family val="2"/>
      </rPr>
      <t>o</t>
    </r>
    <r>
      <rPr>
        <sz val="8"/>
        <rFont val="Arial"/>
        <family val="2"/>
      </rPr>
      <t>C</t>
    </r>
  </si>
  <si>
    <r>
      <t xml:space="preserve">-- evaporated at 150 </t>
    </r>
    <r>
      <rPr>
        <vertAlign val="superscript"/>
        <sz val="8"/>
        <rFont val="Arial"/>
        <family val="2"/>
      </rPr>
      <t>o</t>
    </r>
    <r>
      <rPr>
        <sz val="8"/>
        <rFont val="Arial"/>
        <family val="2"/>
      </rPr>
      <t xml:space="preserve">C </t>
    </r>
  </si>
  <si>
    <r>
      <t xml:space="preserve">-- evaporated at 100 </t>
    </r>
    <r>
      <rPr>
        <vertAlign val="superscript"/>
        <sz val="8"/>
        <rFont val="Arial"/>
        <family val="2"/>
      </rPr>
      <t>o</t>
    </r>
    <r>
      <rPr>
        <sz val="8"/>
        <rFont val="Arial"/>
        <family val="2"/>
      </rPr>
      <t>C</t>
    </r>
  </si>
  <si>
    <t>-- Olefins</t>
  </si>
  <si>
    <t>Test specified in 98/70/EC or EN228</t>
  </si>
  <si>
    <t>Polycyclic aromatic hydrocarbons</t>
  </si>
  <si>
    <t>Comments (completeness of data, particular issues, etc.)</t>
  </si>
  <si>
    <t>Geographical Availability of Sulphur-Free Fuels</t>
  </si>
  <si>
    <t>Other notes (optional):</t>
  </si>
  <si>
    <t>Directive 98/70/EC: Test Methods, Limit Values and Tolerance Limits*</t>
  </si>
  <si>
    <t>Petrol</t>
  </si>
  <si>
    <t>98/70/EC</t>
  </si>
  <si>
    <t>Test specified in 98/70/EC or EN 228:1999</t>
  </si>
  <si>
    <t>Limit values</t>
  </si>
  <si>
    <t>Min.</t>
  </si>
  <si>
    <t>Max.</t>
  </si>
  <si>
    <t>Research Octane Number (RON)</t>
  </si>
  <si>
    <t>Motor Octane Number (MON)</t>
  </si>
  <si>
    <t>--summer period (normal)</t>
  </si>
  <si>
    <t>EN 13016-1</t>
  </si>
  <si>
    <t>Depends on test conditions</t>
  </si>
  <si>
    <t>-- Olefins (RON 91 fuel only)</t>
  </si>
  <si>
    <t>EN 12177</t>
  </si>
  <si>
    <t>EN 238</t>
  </si>
  <si>
    <t>EN ISO 14596</t>
  </si>
  <si>
    <t>EN ISO 8754</t>
  </si>
  <si>
    <t>EN 24260</t>
  </si>
  <si>
    <t>Sulphur content (low sulphur, from 2005)</t>
  </si>
  <si>
    <t>Sulphur content (sulphur free, from 2005)</t>
  </si>
  <si>
    <t>Diesel</t>
  </si>
  <si>
    <t>Test specified in 98/70/EC or EN 590:1999</t>
  </si>
  <si>
    <t>EN ISO 12185</t>
  </si>
  <si>
    <t>Distillation -- 95% Point</t>
  </si>
  <si>
    <t>(RON 91 fuel only)</t>
  </si>
  <si>
    <t>Test specified in 98/70/EC or EN590</t>
  </si>
  <si>
    <t>Tolerance limits
(95% confidence)</t>
  </si>
  <si>
    <t>Total unleaded petrol (&lt;150 ppm Sulphur)</t>
  </si>
  <si>
    <t>Total unleaded petrol (&lt;50 ppm Sulphur)</t>
  </si>
  <si>
    <t>Total unleaded petrol (150 ppm Sulphur)</t>
  </si>
  <si>
    <t>Name of national</t>
  </si>
  <si>
    <t xml:space="preserve"> fuel grade</t>
  </si>
  <si>
    <t>Taken</t>
  </si>
  <si>
    <t>No. Samples</t>
  </si>
  <si>
    <t>Total Petrol</t>
  </si>
  <si>
    <t>Total Diesel</t>
  </si>
  <si>
    <t>Summer Period</t>
  </si>
  <si>
    <t>Start</t>
  </si>
  <si>
    <t>End</t>
  </si>
  <si>
    <t>Winter Period</t>
  </si>
  <si>
    <t>Fuel Quality Monitoring System</t>
  </si>
  <si>
    <t>Fuel Quality Monitoring System model used:</t>
  </si>
  <si>
    <t>EN 14274 Statistical Model A</t>
  </si>
  <si>
    <t>National System</t>
  </si>
  <si>
    <t>EN 14274 Statistical Model B</t>
  </si>
  <si>
    <t>EN 14274 Statistical Model C</t>
  </si>
  <si>
    <t>Yes / No</t>
  </si>
  <si>
    <t>Grade 1</t>
  </si>
  <si>
    <t>Grade 2</t>
  </si>
  <si>
    <t>Grade 3</t>
  </si>
  <si>
    <t>Grade 4</t>
  </si>
  <si>
    <t>Grade 5</t>
  </si>
  <si>
    <t>Small Country</t>
  </si>
  <si>
    <t>Large Country</t>
  </si>
  <si>
    <t>(Petrol, per grade; Diesel)</t>
  </si>
  <si>
    <t>Min. number of samples per grade:</t>
  </si>
  <si>
    <t>Actual number of samples taken</t>
  </si>
  <si>
    <t>Remainder</t>
  </si>
  <si>
    <r>
      <t>Unleaded petrol (minimum RON = 95 &amp; &lt; 10 ppm Sulphur)</t>
    </r>
    <r>
      <rPr>
        <vertAlign val="superscript"/>
        <sz val="10"/>
        <rFont val="Arial"/>
        <family val="2"/>
      </rPr>
      <t>3</t>
    </r>
  </si>
  <si>
    <t>*Based on information provided by the German Environmental Protection Agency, Italy, Irish EPA &amp; CEN</t>
  </si>
  <si>
    <t>--summer period (arctic or severe weather conditions)</t>
  </si>
  <si>
    <t>Address of Organisation:</t>
  </si>
  <si>
    <t>Organisation Responsible for Report</t>
  </si>
  <si>
    <t>Telephone Number:</t>
  </si>
  <si>
    <t>Email:</t>
  </si>
  <si>
    <t>Person Responsible for Report:</t>
  </si>
  <si>
    <t>Date Report Completed:</t>
  </si>
  <si>
    <t>Reporting Year:</t>
  </si>
  <si>
    <t>Country:</t>
  </si>
  <si>
    <t>The authorities responsible for compiling the fuel quality monitoring report are requested to complete the table below.</t>
  </si>
  <si>
    <t>Member States should provide details on the operation of their national fuel quality monitoring systems.</t>
  </si>
  <si>
    <t>Directive 98/70/EC requires the vapour pressure of petrol to be less than 60.0 kPa during the summer period, which spans 1 May until 30 September. However, for those Member States that experience ‘arctic or severe weather conditions’ the summer period covers the period 1 June to 31 August and the vapour pressure must not exceed 70 kPa.  Member States are requested to define the Summer/Winter periods implemented in their territories and also applying to their fuel quality monitoring system reporting.</t>
  </si>
  <si>
    <t>Definition of Monitoring System Summer and Winter Periods:</t>
  </si>
  <si>
    <t>Member States should indicate whether their monitoring system is set up using the European Standard EN 14274:2003 statistical model A, B or C and whether it is based on the large or small country framework.  Alternatively, the Member State should indicate if they are using their own nationally defined system.</t>
  </si>
  <si>
    <t>Country Size (L = Large, S = Small)</t>
  </si>
  <si>
    <t>Description of National Fuel Quality Monitoring System (give once and up-date if necessary):</t>
  </si>
  <si>
    <t>Fuel type (petrol or diesel):</t>
  </si>
  <si>
    <r>
      <t xml:space="preserve">Statistical Model (A, B or C) </t>
    </r>
    <r>
      <rPr>
        <b/>
        <vertAlign val="superscript"/>
        <sz val="10"/>
        <rFont val="Times New Roman"/>
        <family val="1"/>
      </rPr>
      <t>(2)</t>
    </r>
  </si>
  <si>
    <t>Grade:</t>
  </si>
  <si>
    <t>Name/ID:</t>
  </si>
  <si>
    <r>
      <t xml:space="preserve">ANNEX I:  Fuel Quality Monitoring System Regional Sampling of Petrol and Diesel </t>
    </r>
    <r>
      <rPr>
        <b/>
        <vertAlign val="superscript"/>
        <sz val="16"/>
        <rFont val="Arial"/>
        <family val="2"/>
      </rPr>
      <t>(1)</t>
    </r>
  </si>
  <si>
    <t>Total Sales of Petrol and Diesel</t>
  </si>
  <si>
    <t xml:space="preserve">Member states are requested to complete the following table, as applicable detailing the quantities of </t>
  </si>
  <si>
    <t>each type and grade of petrol and diesel fuel marketed in their territory.</t>
  </si>
  <si>
    <t>Period (Summer or Winter):</t>
  </si>
  <si>
    <t>Macro / Non-Macro Regions (add extra rows as needed)</t>
  </si>
  <si>
    <t>Fuel Consumption (million tonnes)</t>
  </si>
  <si>
    <t>Proportion of total samples</t>
  </si>
  <si>
    <t>(1)         As defined in Annexes B and C of EN 14274:2003</t>
  </si>
  <si>
    <t>(2)         Definitions according to those provided in EN 14274:2003.</t>
  </si>
  <si>
    <t>(3)         Only for statistical Model A</t>
  </si>
  <si>
    <r>
      <t xml:space="preserve">Variability factor </t>
    </r>
    <r>
      <rPr>
        <b/>
        <vertAlign val="superscript"/>
        <sz val="10"/>
        <color indexed="8"/>
        <rFont val="Arial"/>
        <family val="2"/>
      </rPr>
      <t>(3)</t>
    </r>
  </si>
  <si>
    <t>Additional Notes (e.g. identification of grades comprising &lt;10% total sales)</t>
  </si>
  <si>
    <t>Number</t>
  </si>
  <si>
    <t>Minimum number of samples each period</t>
  </si>
  <si>
    <r>
      <t>Parent fuel grade</t>
    </r>
    <r>
      <rPr>
        <sz val="12"/>
        <rFont val="Times New Roman"/>
        <family val="1"/>
      </rPr>
      <t>: Directive 98/70/EC sets the environmental specifications for petrol and diesel fuel marketed in the EU. The specifications in the Directive can be thought of as ‘parent fuel grades’. These include (i) regular unleaded petrol (RON &gt; 91), (ii) unleaded petrol (RON &gt; 95) and (iii) diesel fuel.</t>
    </r>
  </si>
  <si>
    <r>
      <t>National fuel grade</t>
    </r>
    <r>
      <rPr>
        <sz val="12"/>
        <rFont val="Times New Roman"/>
        <family val="1"/>
      </rPr>
      <t>: Member States may, of course, define ‘national’ fuel grades which must still, however, respect the specification of the parent fuel grade. For example, national fuel grades may comprise super unleaded petrol (RON &gt; 98), lead replacement petrol, zero sulphur petrol, &lt;50 ppm sulphur petrol, zero sulphur diesel, &lt;50 ppm sulphur diesel, etc.</t>
    </r>
  </si>
  <si>
    <r>
      <t xml:space="preserve">Zero sulphur or sulphur-free fuels </t>
    </r>
    <r>
      <rPr>
        <sz val="12"/>
        <rFont val="Times New Roman"/>
        <family val="1"/>
      </rPr>
      <t>are petrol and diesel fuels that contain less than 10 mg/kg (ppm) of sulphur.</t>
    </r>
  </si>
  <si>
    <t>DEFINITIONS AND EXPLANATION</t>
  </si>
  <si>
    <t>Member States are requested to complete the following tables with basic information on the geographical availability of sulphur free petrol and diesel sold in their territories.</t>
  </si>
  <si>
    <t>(Litres/Tonnes)</t>
  </si>
  <si>
    <t>% Total Petrol/Diesel Sales</t>
  </si>
  <si>
    <t>Total National sales &lt;10 ppm sulphur petrol</t>
  </si>
  <si>
    <t>Total National sales &lt;10 ppm sulphur diesel</t>
  </si>
  <si>
    <t>Details of petrol RON grades available with &lt;10 ppm sulphur:</t>
  </si>
  <si>
    <t xml:space="preserve">Are &lt;10 ppm sulphur fuels (petrol and/or diesel) labelled differently from regular grades </t>
  </si>
  <si>
    <t>(i.e. can they be easily distinguished from regular/higher sulphur fuels by the consumer)?</t>
  </si>
  <si>
    <t>Where Member States choose to apply the measures in their national territories, they are also requested to complete, as far as possible, the following tables with detailed information (Options A to D) on the geographical availability of sulphur free petrol and diesel in their territories, as outlined in the Commission Guidance note[1].  Member States should also take into account any specific provisions made for special cases in the Commission Guidance.</t>
  </si>
  <si>
    <t>Where the more detailed information is not available, or additional notes/clarifications are needed or other guidance than that given by the Commission is used, the Member States are requested to provide a description on the extent to which sulphur free fuels are marketed in their territory (i.e. geographical availability).  This free form text box should also be used to provide any additional information such as the special cases outlined in the Commission Guidance note.</t>
  </si>
  <si>
    <t>Description of the geographical availability of sulphur free fuels or additional notes:</t>
  </si>
  <si>
    <t>Option (A): Proportion of refuelling stations with sulphur free grades available by region</t>
  </si>
  <si>
    <t>See Annex II for reporting table format.</t>
  </si>
  <si>
    <t>Option (B): Average distance between refuelling stations with sulphur free grades available</t>
  </si>
  <si>
    <t>No. Refuelling Stations</t>
  </si>
  <si>
    <t>Distance between refuelling stations (km)</t>
  </si>
  <si>
    <t>&lt;10 ppm</t>
  </si>
  <si>
    <t>All</t>
  </si>
  <si>
    <t>With &lt;10 ppm grades available</t>
  </si>
  <si>
    <t>Option (C): Availability of sulphur free fuels at large refuelling stations</t>
  </si>
  <si>
    <r>
      <t xml:space="preserve">National criteria for definition of </t>
    </r>
    <r>
      <rPr>
        <i/>
        <sz val="12"/>
        <color indexed="10"/>
        <rFont val="Times New Roman"/>
        <family val="1"/>
      </rPr>
      <t>“large refuelling stations”</t>
    </r>
    <r>
      <rPr>
        <sz val="12"/>
        <color indexed="10"/>
        <rFont val="Times New Roman"/>
        <family val="1"/>
      </rPr>
      <t xml:space="preserve"> in terms of a minimum volume throughput (in million litres / annum)</t>
    </r>
  </si>
  <si>
    <t>Total number of large refuelling stations nationally</t>
  </si>
  <si>
    <t>Number of large refuelling stations with &lt;10 ppm fuel available</t>
  </si>
  <si>
    <t>% Total large refuelling stations with &lt;10 ppm fuel available</t>
  </si>
  <si>
    <t>Option (D): Availability of sulphur free fuels at highway/motorway refuelling stations</t>
  </si>
  <si>
    <t>Total number of highway/motorway refuelling stations nationally</t>
  </si>
  <si>
    <t>Number of highway/motorway refuelling stations with &lt;10 ppm fuel available</t>
  </si>
  <si>
    <t>% Total highway/motorway refuelling stations with &lt;10 ppm fuel available</t>
  </si>
  <si>
    <t>[1] The more detailed reporting on geographical availability is not needed until the 2005 monitoring reports, but would be useful if Member States were also able to provide it from 2004.</t>
  </si>
  <si>
    <t>Contacts &amp; Summary</t>
  </si>
  <si>
    <t>Member States are requested to provide a brief general summary of the results of the year's monitoring, including information on any:</t>
  </si>
  <si>
    <t>In particular, Member States should provide additional explanatory information on reasoning for exceptional cases where exclusions are made, such as:</t>
  </si>
  <si>
    <t>General Summary of Analysis and Additional Information:</t>
  </si>
  <si>
    <t>SUMMARY REPORTING FORMAT FOR PETROL &amp; DIESEL</t>
  </si>
  <si>
    <t>- other parameters measured;</t>
  </si>
  <si>
    <t>- exclusions;</t>
  </si>
  <si>
    <t>- further details on breaches of parameter tolerance limits (i.e. number of samples, values);</t>
  </si>
  <si>
    <t>- enforcement actions taken as a result of breaches of the limit values/tolerance limits; and</t>
  </si>
  <si>
    <t>- additional information deemed relevant.</t>
  </si>
  <si>
    <t>- fuel grades marketed in very small quantities;</t>
  </si>
  <si>
    <t>- mandatory fuel parameters that are not measured;</t>
  </si>
  <si>
    <t>- geographical areas that are left outside the monitoring programme;</t>
  </si>
  <si>
    <t>- exceptionally high or low values of analytical results (i.e. outliers).</t>
  </si>
  <si>
    <t>(1) The limiting values are "true values" and were established according to the procedures for limit setting in EN ISO 4259:1995.  The results of individual measurements shall be interpreted following the criteria described in EN ISO 4259:1995.</t>
  </si>
  <si>
    <t>(2) 91 for unleaded regular grade petrol: See 98/70/EC, Annex I, Footnote 3.</t>
  </si>
  <si>
    <t>(3) 81 for unleaded regular grade petrol: See 98/70/EC, Annex I, Footnote 3.</t>
  </si>
  <si>
    <t>(4) 70 kPa for Member States with arctic or severe weather conditions: See 98/70/EC, Annex I, Footnotes 4 &amp; 5.</t>
  </si>
  <si>
    <t>(5) 21 for unleaded regular grade petrol: See 98/70/EC, Annex I, Footnote 6.</t>
  </si>
  <si>
    <t>(2) In cases of dispute EN ISO 3675: 1998 shall be used</t>
  </si>
  <si>
    <t>(4) In cases of dispute EN ISO 14596: 1998 shall be used</t>
  </si>
  <si>
    <t>Test method</t>
  </si>
  <si>
    <t>(more recent versions may also be used)</t>
  </si>
  <si>
    <t>EN ISO 5165</t>
  </si>
  <si>
    <r>
      <t xml:space="preserve">Density at 15 </t>
    </r>
    <r>
      <rPr>
        <vertAlign val="superscript"/>
        <sz val="8"/>
        <rFont val="Arial"/>
        <family val="2"/>
      </rPr>
      <t>o</t>
    </r>
    <r>
      <rPr>
        <sz val="8"/>
        <rFont val="Arial"/>
        <family val="2"/>
      </rPr>
      <t xml:space="preserve">C </t>
    </r>
    <r>
      <rPr>
        <vertAlign val="superscript"/>
        <sz val="8"/>
        <rFont val="Arial"/>
        <family val="2"/>
      </rPr>
      <t>(2)</t>
    </r>
  </si>
  <si>
    <r>
      <t xml:space="preserve">Polycyclic aromatic hydrocarbons (PAH) </t>
    </r>
    <r>
      <rPr>
        <vertAlign val="superscript"/>
        <sz val="8"/>
        <rFont val="Arial"/>
        <family val="2"/>
      </rPr>
      <t>(3)</t>
    </r>
  </si>
  <si>
    <t>ASTM D 1319</t>
  </si>
  <si>
    <r>
      <t xml:space="preserve">95 </t>
    </r>
    <r>
      <rPr>
        <vertAlign val="superscript"/>
        <sz val="8"/>
        <rFont val="Arial"/>
        <family val="2"/>
      </rPr>
      <t>(2)</t>
    </r>
  </si>
  <si>
    <r>
      <t xml:space="preserve">85 </t>
    </r>
    <r>
      <rPr>
        <vertAlign val="superscript"/>
        <sz val="8"/>
        <rFont val="Arial"/>
        <family val="2"/>
      </rPr>
      <t>(3)</t>
    </r>
  </si>
  <si>
    <t>(4)</t>
  </si>
  <si>
    <r>
      <t xml:space="preserve">18.0 </t>
    </r>
    <r>
      <rPr>
        <vertAlign val="superscript"/>
        <sz val="8"/>
        <rFont val="Arial"/>
        <family val="2"/>
      </rPr>
      <t>(5)</t>
    </r>
  </si>
  <si>
    <t>Annex IV: Market Fuels used in the Compression Ignition Engines (Diesel) in 2004</t>
  </si>
  <si>
    <t>Annex III: Market Fuels used in Vehicles with Spark Ignition Engines (Petrol) in 2004</t>
  </si>
  <si>
    <t>Period (Summer / Winter)</t>
  </si>
  <si>
    <r>
      <t>Min. number of Samples per grade</t>
    </r>
    <r>
      <rPr>
        <b/>
        <vertAlign val="superscript"/>
        <sz val="10"/>
        <color indexed="8"/>
        <rFont val="Arial"/>
        <family val="2"/>
      </rPr>
      <t xml:space="preserve"> (4)</t>
    </r>
  </si>
  <si>
    <t>(4)         For grades comprising &lt;10% total sales, the minimum is calculated as: %sales x min. for parent grade (at least 1 sample)</t>
  </si>
  <si>
    <r>
      <t xml:space="preserve">If Member States </t>
    </r>
    <r>
      <rPr>
        <b/>
        <sz val="10"/>
        <color indexed="10"/>
        <rFont val="Arial"/>
        <family val="2"/>
      </rPr>
      <t>are not</t>
    </r>
    <r>
      <rPr>
        <sz val="10"/>
        <color indexed="10"/>
        <rFont val="Arial"/>
        <family val="2"/>
      </rPr>
      <t xml:space="preserve"> using the European Standard EN 14274:2003 and are using their own national system, they should provide a description of the operation of their national fuel quality monitoring systems.  This should preferably include the following information, in addition to any additional information that the Member State thinks is relevant (e.g. number of national refineries &amp; distribution terminals):
· Organisations responsible for sampling, analysis and reporting;
· Types of locations at which sampling is carried out (e.g. refineries, terminals/depots, or from refuelling stations);
· Frequency of sampling and selection of sampling points;
· Assessment that shows the monitoring system’s equivalency to the CEN system.</t>
    </r>
  </si>
  <si>
    <r>
      <t xml:space="preserve">If Member States </t>
    </r>
    <r>
      <rPr>
        <b/>
        <sz val="10"/>
        <rFont val="Arial"/>
        <family val="2"/>
      </rPr>
      <t>are</t>
    </r>
    <r>
      <rPr>
        <sz val="10"/>
        <rFont val="Arial"/>
        <family val="0"/>
      </rPr>
      <t xml:space="preserve"> using the European Standard EN 14274:2003, they should also provide details on the sampling programme by completing the relevant sections of the table in </t>
    </r>
    <r>
      <rPr>
        <b/>
        <sz val="10"/>
        <rFont val="Arial"/>
        <family val="2"/>
      </rPr>
      <t>Annex I</t>
    </r>
    <r>
      <rPr>
        <sz val="10"/>
        <rFont val="Arial"/>
        <family val="0"/>
      </rPr>
      <t xml:space="preserve"> (as defined in Annexes B and C of EN 14274:2003), plus details of any additional provisions made in the table below.</t>
    </r>
  </si>
  <si>
    <t>-- Ethers with ≥5 carbon atoms / molecule</t>
  </si>
  <si>
    <t>Italy</t>
  </si>
  <si>
    <t>petrol</t>
  </si>
  <si>
    <t>summer</t>
  </si>
  <si>
    <t>winter</t>
  </si>
  <si>
    <t>diesel</t>
  </si>
  <si>
    <t>N</t>
  </si>
  <si>
    <t>0,0</t>
  </si>
  <si>
    <t>&lt;0,005</t>
  </si>
  <si>
    <t>prEN ISO 5164</t>
  </si>
  <si>
    <t>prEN ISO 5163</t>
  </si>
  <si>
    <t>EN ISO 3405</t>
  </si>
  <si>
    <t>EN ISO 20884</t>
  </si>
  <si>
    <t>prEN 237</t>
  </si>
  <si>
    <t>94,0 - 94,3</t>
  </si>
  <si>
    <t>62,7 - 62,7 - 63,5</t>
  </si>
  <si>
    <t>EN ISO 3675</t>
  </si>
  <si>
    <t>EN 12916</t>
  </si>
  <si>
    <t>(3) Polycyclic aromatic hydrocarbons are defined as the total aromatic hydrocarbon content less than the mono-aromatic hydrocarbons content, both as determined by IP 391 and by EN 12916</t>
  </si>
  <si>
    <t>367,2 - 367,4 - 368,9 - 369,6</t>
  </si>
  <si>
    <t>366,9 - 368,0</t>
  </si>
  <si>
    <t>L</t>
  </si>
  <si>
    <t>yes</t>
  </si>
  <si>
    <t>Unleaded Petrol minimum RON = 95</t>
  </si>
  <si>
    <t>diesel fuel</t>
  </si>
  <si>
    <t>(*)</t>
  </si>
  <si>
    <t>A</t>
  </si>
  <si>
    <t>North-West</t>
  </si>
  <si>
    <t>North-East</t>
  </si>
  <si>
    <t>Centre</t>
  </si>
  <si>
    <t>South</t>
  </si>
  <si>
    <t>Islands</t>
  </si>
  <si>
    <t xml:space="preserve">Italy established a fuel quality monitoring system, in accordance with the requirements of the European standard EN 14274:2003, by decree 3 February 2005. 
The 2004 national report had been drawn up on the base of a monitoring system at sale outlets distributed throughout the Italian territory. The monitoring system (sampling and measurements) was carried out by independent supervisory bodies on behalf of the main oil companies.
Samples were taken monthly in each Winter and Summer period (Summer period for petrol: 1st May to 30th September).
The 2004 monitoring system was set up using the statistical model A of EN 14274 (large country framework, five macro-regions).
256 petrol samples and 269 diesel fuel samples were analysed. The distribution of samples throughout the national territory was: 36% North-West, 11% North-East, 24% Centre, 15% South and 14% Islands. 
The test methods required for fuel quality monitoring were performed by laboratories that regularly participate in one or more national inter-laboratory proficiency testing schemes, and that are accredited according to EN ISO 17025 or certified according to EN ISO 9001. The proficiency testing schemes include all test methods listed in the FQMS. 
According to the requirements of EN 14274, analytical results for petrol and diesel fuel were reported separately for each season. 
</t>
  </si>
  <si>
    <t xml:space="preserve">(*) In order to ensure the compliance with the directive 2003/17/EC, Italy established a monitoring system carried out by a competent national authority in the production and importing sites. 
Furthermore, Italy determined the penalties applicable to producers, importers e distributors of fuels that do not comply to the limits reported in the directive 2003/17/EC.
</t>
  </si>
  <si>
    <t xml:space="preserve"> </t>
  </si>
  <si>
    <t>In order to ensure the compliance with the directive 2003/17/EC, Italy established a monitoring system carried out by a competent national authority in the production and importing sites. 
Furthermore, Italy determined the penalties applicable to producers, importers e distributors of fuels that do not comply to the limits reported in the directive 2003/17/EC.</t>
  </si>
  <si>
    <t>The test methods employed to evaluate diesel fuel characteristics were those listed in European standard EN 590:2004 (in particular EN ISO 20884 for sulphur content).                                                                                                                                                                                                                                                                                                                                                                                Mean value for reproducibility was obtained for distillation curve. 95% (v/v) recovered point: R=10,0 °C</t>
  </si>
  <si>
    <t>The test methods employed to evaluate diesel fuel characteristics were those listed in European standard EN 590:2004 (in particular EN ISO 20884 for sulphur content).                                                                                                                                                                                                                                                                                                                   Mean value for reproducibility was obtained for distillation curve. 95% (v/v) recovered point: R=10,0 °C</t>
  </si>
  <si>
    <t>-</t>
  </si>
  <si>
    <t>Ministero dell'ambiente e della tutela del territorio</t>
  </si>
  <si>
    <t>via Cristoforo Colombo 44, 00147 Roma (Italy)</t>
  </si>
  <si>
    <t>30 June 2005</t>
  </si>
  <si>
    <t>Carlotta Angelini</t>
  </si>
  <si>
    <t>0039 06 57225976</t>
  </si>
  <si>
    <t>angelini.carlotta@minambiente.it</t>
  </si>
  <si>
    <t xml:space="preserve">According to directive 2003/17/EC, Italy has defined sulphur free fuel grades and their mandatory introduction on an appropriately balanced geographical basis from 2005, even if a few oil companies have already sold fuels with 10 mg/kg sulphur max in 2004. 
The information obtained on the basis of data advertised by these oil companies, show that in at least 99% of all level 3 regions (NUTS) and in main motorways were available sulphur free fuels in Italy in 2004.
</t>
  </si>
  <si>
    <t>The test methods employed to evaluate petrol characteristics were those listed in European standard EN 228:2004 (in particular EN ISO 20884 for sulphur content). 
Test method ASTM 1319-95a (aromatics and olefins) provides two different reproducibility statements for petrol, depending on the presence of oxygenates. The greatest part of Italian petrols contain oxygenates, therefore the following reproducibility was considered: 3,7 % (V/V) for aromatics and 4,6 % (V/V) for olefins. 
Although all oxygenates were not measured, no other oxygenates were added to petrol other than ethers with more than 5 carbon atoms per molecule. 
Mean values for reproducibility were obtained for distillation curve. Evaporated at 100°C: R=4 % (V/V). Evaporated at 150°C: R=3,8 % (V/V).</t>
  </si>
</sst>
</file>

<file path=xl/styles.xml><?xml version="1.0" encoding="utf-8"?>
<styleSheet xmlns="http://schemas.openxmlformats.org/spreadsheetml/2006/main">
  <numFmts count="4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0.0"/>
    <numFmt numFmtId="193" formatCode="0.000"/>
    <numFmt numFmtId="194" formatCode="0.0000"/>
    <numFmt numFmtId="195" formatCode="0.0000000"/>
    <numFmt numFmtId="196" formatCode="0.000000"/>
    <numFmt numFmtId="197" formatCode="0.00000"/>
    <numFmt numFmtId="198" formatCode="0.0000000000"/>
    <numFmt numFmtId="199" formatCode="0.000000000"/>
    <numFmt numFmtId="200" formatCode="0.00000000"/>
    <numFmt numFmtId="201" formatCode="&quot;Yes&quot;;&quot;Yes&quot;;&quot;No&quot;"/>
    <numFmt numFmtId="202" formatCode="&quot;True&quot;;&quot;True&quot;;&quot;False&quot;"/>
    <numFmt numFmtId="203" formatCode="&quot;On&quot;;&quot;On&quot;;&quot;Off&quot;"/>
  </numFmts>
  <fonts count="80">
    <font>
      <sz val="10"/>
      <name val="Arial"/>
      <family val="0"/>
    </font>
    <font>
      <sz val="8"/>
      <name val="Arial"/>
      <family val="2"/>
    </font>
    <font>
      <sz val="8"/>
      <color indexed="46"/>
      <name val="Arial"/>
      <family val="2"/>
    </font>
    <font>
      <vertAlign val="superscript"/>
      <sz val="8"/>
      <name val="Arial"/>
      <family val="2"/>
    </font>
    <font>
      <sz val="8"/>
      <color indexed="10"/>
      <name val="Arial"/>
      <family val="2"/>
    </font>
    <font>
      <b/>
      <sz val="8"/>
      <name val="Arial"/>
      <family val="2"/>
    </font>
    <font>
      <b/>
      <sz val="10"/>
      <name val="Arial"/>
      <family val="2"/>
    </font>
    <font>
      <sz val="10"/>
      <color indexed="10"/>
      <name val="Arial"/>
      <family val="2"/>
    </font>
    <font>
      <b/>
      <vertAlign val="superscript"/>
      <sz val="8"/>
      <name val="Arial"/>
      <family val="2"/>
    </font>
    <font>
      <b/>
      <vertAlign val="superscript"/>
      <sz val="10"/>
      <name val="Arial"/>
      <family val="2"/>
    </font>
    <font>
      <b/>
      <sz val="10"/>
      <color indexed="10"/>
      <name val="Arial"/>
      <family val="2"/>
    </font>
    <font>
      <b/>
      <u val="single"/>
      <sz val="12"/>
      <color indexed="12"/>
      <name val="Arial"/>
      <family val="2"/>
    </font>
    <font>
      <b/>
      <sz val="14"/>
      <name val="Arial"/>
      <family val="2"/>
    </font>
    <font>
      <sz val="14"/>
      <name val="Arial"/>
      <family val="2"/>
    </font>
    <font>
      <vertAlign val="superscript"/>
      <sz val="10"/>
      <name val="Arial"/>
      <family val="2"/>
    </font>
    <font>
      <b/>
      <sz val="12"/>
      <name val="Arial"/>
      <family val="2"/>
    </font>
    <font>
      <sz val="12"/>
      <name val="Arial"/>
      <family val="2"/>
    </font>
    <font>
      <b/>
      <sz val="16"/>
      <name val="Arial"/>
      <family val="2"/>
    </font>
    <font>
      <u val="single"/>
      <sz val="12"/>
      <color indexed="12"/>
      <name val="Arial"/>
      <family val="2"/>
    </font>
    <font>
      <b/>
      <u val="single"/>
      <sz val="14"/>
      <name val="Arial"/>
      <family val="2"/>
    </font>
    <font>
      <sz val="10"/>
      <color indexed="8"/>
      <name val="Arial"/>
      <family val="2"/>
    </font>
    <font>
      <b/>
      <sz val="10"/>
      <color indexed="8"/>
      <name val="Arial"/>
      <family val="2"/>
    </font>
    <font>
      <b/>
      <i/>
      <sz val="10"/>
      <name val="Arial"/>
      <family val="2"/>
    </font>
    <font>
      <u val="single"/>
      <sz val="10"/>
      <color indexed="12"/>
      <name val="Arial"/>
      <family val="0"/>
    </font>
    <font>
      <u val="single"/>
      <sz val="10"/>
      <color indexed="36"/>
      <name val="Arial"/>
      <family val="0"/>
    </font>
    <font>
      <i/>
      <sz val="10"/>
      <name val="Arial"/>
      <family val="2"/>
    </font>
    <font>
      <i/>
      <u val="single"/>
      <sz val="10"/>
      <name val="Arial"/>
      <family val="2"/>
    </font>
    <font>
      <sz val="12"/>
      <name val="Times New Roman"/>
      <family val="1"/>
    </font>
    <font>
      <b/>
      <sz val="10"/>
      <name val="Times New Roman"/>
      <family val="1"/>
    </font>
    <font>
      <b/>
      <vertAlign val="superscript"/>
      <sz val="10"/>
      <name val="Times New Roman"/>
      <family val="1"/>
    </font>
    <font>
      <b/>
      <i/>
      <u val="single"/>
      <sz val="10"/>
      <name val="Arial"/>
      <family val="2"/>
    </font>
    <font>
      <b/>
      <vertAlign val="superscript"/>
      <sz val="16"/>
      <name val="Arial"/>
      <family val="2"/>
    </font>
    <font>
      <b/>
      <sz val="12"/>
      <color indexed="10"/>
      <name val="Times New Roman"/>
      <family val="1"/>
    </font>
    <font>
      <b/>
      <sz val="10"/>
      <color indexed="10"/>
      <name val="Times New Roman"/>
      <family val="1"/>
    </font>
    <font>
      <sz val="12"/>
      <color indexed="10"/>
      <name val="Times New Roman"/>
      <family val="1"/>
    </font>
    <font>
      <sz val="10"/>
      <color indexed="10"/>
      <name val="Times New Roman"/>
      <family val="1"/>
    </font>
    <font>
      <i/>
      <sz val="12"/>
      <name val="Times New Roman"/>
      <family val="1"/>
    </font>
    <font>
      <sz val="12"/>
      <color indexed="10"/>
      <name val="Century Gothic"/>
      <family val="2"/>
    </font>
    <font>
      <b/>
      <vertAlign val="superscript"/>
      <sz val="10"/>
      <color indexed="8"/>
      <name val="Arial"/>
      <family val="2"/>
    </font>
    <font>
      <i/>
      <sz val="12"/>
      <color indexed="10"/>
      <name val="Times New Roman"/>
      <family val="1"/>
    </font>
    <font>
      <b/>
      <u val="single"/>
      <sz val="12"/>
      <color indexed="10"/>
      <name val="Arial"/>
      <family val="2"/>
    </font>
    <font>
      <u val="single"/>
      <sz val="12"/>
      <color indexed="10"/>
      <name val="Arial"/>
      <family val="2"/>
    </font>
    <font>
      <sz val="8"/>
      <name val="Times New Roman"/>
      <family val="1"/>
    </font>
    <font>
      <b/>
      <sz val="6"/>
      <name val="Arial"/>
      <family val="2"/>
    </font>
    <font>
      <sz val="8"/>
      <color indexed="8"/>
      <name val="Arial"/>
      <family val="2"/>
    </font>
    <font>
      <vertAlign val="superscrip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1" applyNumberFormat="0" applyAlignment="0" applyProtection="0"/>
    <xf numFmtId="0" fontId="66" fillId="0" borderId="2" applyNumberFormat="0" applyFill="0" applyAlignment="0" applyProtection="0"/>
    <xf numFmtId="0" fontId="67" fillId="21" borderId="3"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8" fillId="28" borderId="1"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69" fillId="29" borderId="0" applyNumberFormat="0" applyBorder="0" applyAlignment="0" applyProtection="0"/>
    <xf numFmtId="0" fontId="0" fillId="30" borderId="4" applyNumberFormat="0" applyFont="0" applyAlignment="0" applyProtection="0"/>
    <xf numFmtId="0" fontId="70" fillId="20" borderId="5"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0" borderId="7" applyNumberFormat="0" applyFill="0" applyAlignment="0" applyProtection="0"/>
    <xf numFmtId="0" fontId="76" fillId="0" borderId="8" applyNumberFormat="0" applyFill="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31" borderId="0" applyNumberFormat="0" applyBorder="0" applyAlignment="0" applyProtection="0"/>
    <xf numFmtId="0" fontId="79" fillId="32" borderId="0" applyNumberFormat="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501">
    <xf numFmtId="0" fontId="0" fillId="0" borderId="0" xfId="0" applyAlignment="1">
      <alignment/>
    </xf>
    <xf numFmtId="0" fontId="0" fillId="33" borderId="0" xfId="0" applyFill="1" applyAlignment="1">
      <alignment/>
    </xf>
    <xf numFmtId="0" fontId="1" fillId="33" borderId="0" xfId="0" applyFont="1" applyFill="1" applyAlignment="1">
      <alignment/>
    </xf>
    <xf numFmtId="0" fontId="1" fillId="33" borderId="0" xfId="0" applyFont="1" applyFill="1" applyBorder="1" applyAlignment="1">
      <alignment/>
    </xf>
    <xf numFmtId="0" fontId="6" fillId="33" borderId="10" xfId="0" applyFont="1" applyFill="1" applyBorder="1" applyAlignment="1">
      <alignment horizontal="centerContinuous" vertical="center"/>
    </xf>
    <xf numFmtId="0" fontId="6" fillId="33" borderId="11" xfId="0" applyFont="1" applyFill="1" applyBorder="1" applyAlignment="1">
      <alignment horizontal="centerContinuous" vertical="center"/>
    </xf>
    <xf numFmtId="0" fontId="6" fillId="33" borderId="12" xfId="0" applyFont="1" applyFill="1" applyBorder="1" applyAlignment="1">
      <alignment horizontal="centerContinuous" vertical="center"/>
    </xf>
    <xf numFmtId="0" fontId="6" fillId="33" borderId="13" xfId="0" applyFont="1" applyFill="1" applyBorder="1" applyAlignment="1">
      <alignment horizontal="centerContinuous" vertical="center"/>
    </xf>
    <xf numFmtId="0" fontId="6" fillId="33" borderId="14" xfId="0" applyFont="1" applyFill="1" applyBorder="1" applyAlignment="1">
      <alignment horizontal="centerContinuous"/>
    </xf>
    <xf numFmtId="0" fontId="6" fillId="33" borderId="15" xfId="0" applyFont="1" applyFill="1" applyBorder="1" applyAlignment="1">
      <alignment horizontal="centerContinuous"/>
    </xf>
    <xf numFmtId="0" fontId="5" fillId="33" borderId="16" xfId="0" applyFont="1" applyFill="1" applyBorder="1" applyAlignment="1">
      <alignment horizontal="centerContinuous"/>
    </xf>
    <xf numFmtId="0" fontId="5" fillId="33" borderId="17" xfId="0" applyFont="1" applyFill="1" applyBorder="1" applyAlignment="1">
      <alignment horizontal="centerContinuous" vertical="center"/>
    </xf>
    <xf numFmtId="0" fontId="5" fillId="33" borderId="18" xfId="0" applyFont="1" applyFill="1" applyBorder="1" applyAlignment="1">
      <alignment horizontal="centerContinuous" vertical="center"/>
    </xf>
    <xf numFmtId="0" fontId="5" fillId="33" borderId="0" xfId="0" applyFont="1" applyFill="1" applyBorder="1" applyAlignment="1">
      <alignment horizontal="centerContinuous" vertical="center"/>
    </xf>
    <xf numFmtId="0" fontId="5" fillId="33" borderId="19" xfId="0" applyFont="1" applyFill="1" applyBorder="1" applyAlignment="1">
      <alignment horizontal="centerContinuous" vertical="center"/>
    </xf>
    <xf numFmtId="0" fontId="5" fillId="33" borderId="20" xfId="0" applyFont="1" applyFill="1" applyBorder="1" applyAlignment="1">
      <alignment horizontal="centerContinuous" vertical="center"/>
    </xf>
    <xf numFmtId="0" fontId="5" fillId="33" borderId="21" xfId="0" applyFont="1" applyFill="1" applyBorder="1" applyAlignment="1">
      <alignment horizontal="center" vertical="center" wrapText="1"/>
    </xf>
    <xf numFmtId="0" fontId="5" fillId="33" borderId="16"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2" xfId="0" applyFont="1" applyFill="1" applyBorder="1" applyAlignment="1">
      <alignment horizontal="center" vertical="center"/>
    </xf>
    <xf numFmtId="0" fontId="1" fillId="33" borderId="21" xfId="0" applyFont="1" applyFill="1" applyBorder="1" applyAlignment="1">
      <alignment/>
    </xf>
    <xf numFmtId="0" fontId="1" fillId="33" borderId="21" xfId="0" applyFont="1" applyFill="1" applyBorder="1" applyAlignment="1" quotePrefix="1">
      <alignment horizontal="center"/>
    </xf>
    <xf numFmtId="0" fontId="1" fillId="33" borderId="21" xfId="0" applyFont="1" applyFill="1" applyBorder="1" applyAlignment="1">
      <alignment horizontal="center"/>
    </xf>
    <xf numFmtId="0" fontId="3" fillId="33" borderId="21" xfId="0" applyFont="1" applyFill="1" applyBorder="1" applyAlignment="1">
      <alignment horizontal="center"/>
    </xf>
    <xf numFmtId="0" fontId="1" fillId="33" borderId="17" xfId="0" applyFont="1" applyFill="1" applyBorder="1" applyAlignment="1">
      <alignment/>
    </xf>
    <xf numFmtId="0" fontId="1" fillId="33" borderId="17" xfId="0" applyFont="1" applyFill="1" applyBorder="1" applyAlignment="1" quotePrefix="1">
      <alignment horizontal="center"/>
    </xf>
    <xf numFmtId="0" fontId="3" fillId="33" borderId="0" xfId="0" applyFont="1" applyFill="1" applyBorder="1" applyAlignment="1">
      <alignment horizontal="left" wrapText="1"/>
    </xf>
    <xf numFmtId="0" fontId="1" fillId="34" borderId="21" xfId="0" applyFont="1" applyFill="1" applyBorder="1" applyAlignment="1" applyProtection="1">
      <alignment/>
      <protection locked="0"/>
    </xf>
    <xf numFmtId="0" fontId="6" fillId="33" borderId="0" xfId="0" applyFont="1" applyFill="1" applyAlignment="1">
      <alignment/>
    </xf>
    <xf numFmtId="0" fontId="0" fillId="33" borderId="21" xfId="0" applyFill="1" applyBorder="1" applyAlignment="1">
      <alignment/>
    </xf>
    <xf numFmtId="0" fontId="10" fillId="33" borderId="21" xfId="0" applyFont="1" applyFill="1" applyBorder="1" applyAlignment="1">
      <alignment horizontal="center"/>
    </xf>
    <xf numFmtId="0" fontId="0" fillId="33" borderId="21" xfId="0" applyFill="1" applyBorder="1" applyAlignment="1">
      <alignment horizontal="center"/>
    </xf>
    <xf numFmtId="0" fontId="0" fillId="34" borderId="21" xfId="0" applyFill="1" applyBorder="1" applyAlignment="1" applyProtection="1">
      <alignment horizontal="center"/>
      <protection locked="0"/>
    </xf>
    <xf numFmtId="0" fontId="0" fillId="33" borderId="0" xfId="0" applyFill="1" applyBorder="1" applyAlignment="1">
      <alignment horizontal="center"/>
    </xf>
    <xf numFmtId="0" fontId="10" fillId="33" borderId="0" xfId="0" applyFont="1" applyFill="1" applyBorder="1" applyAlignment="1">
      <alignment horizontal="center"/>
    </xf>
    <xf numFmtId="192" fontId="0" fillId="33" borderId="0" xfId="0" applyNumberFormat="1" applyFill="1" applyBorder="1" applyAlignment="1">
      <alignment horizontal="center"/>
    </xf>
    <xf numFmtId="0" fontId="0" fillId="33" borderId="0" xfId="0" applyFill="1" applyBorder="1" applyAlignment="1" applyProtection="1">
      <alignment horizontal="center"/>
      <protection locked="0"/>
    </xf>
    <xf numFmtId="192" fontId="0" fillId="33" borderId="21" xfId="0" applyNumberFormat="1" applyFill="1" applyBorder="1" applyAlignment="1">
      <alignment horizontal="center"/>
    </xf>
    <xf numFmtId="0" fontId="11" fillId="33" borderId="0" xfId="0" applyFont="1" applyFill="1" applyBorder="1" applyAlignment="1">
      <alignment/>
    </xf>
    <xf numFmtId="0" fontId="11" fillId="33" borderId="0" xfId="0" applyFont="1" applyFill="1" applyBorder="1" applyAlignment="1">
      <alignment horizontal="left" wrapText="1"/>
    </xf>
    <xf numFmtId="0" fontId="11" fillId="33" borderId="0" xfId="0" applyFont="1" applyFill="1" applyAlignment="1">
      <alignment/>
    </xf>
    <xf numFmtId="0" fontId="6" fillId="33" borderId="21" xfId="0" applyFont="1" applyFill="1" applyBorder="1" applyAlignment="1">
      <alignment horizontal="left"/>
    </xf>
    <xf numFmtId="0" fontId="12" fillId="33" borderId="0" xfId="0" applyFont="1" applyFill="1" applyAlignment="1">
      <alignment horizontal="left"/>
    </xf>
    <xf numFmtId="0" fontId="13" fillId="33" borderId="0" xfId="0" applyFont="1" applyFill="1" applyAlignment="1">
      <alignment/>
    </xf>
    <xf numFmtId="0" fontId="6" fillId="33" borderId="14" xfId="0" applyFont="1" applyFill="1" applyBorder="1" applyAlignment="1">
      <alignment horizontal="left"/>
    </xf>
    <xf numFmtId="0" fontId="6" fillId="33" borderId="23" xfId="0" applyFont="1" applyFill="1" applyBorder="1" applyAlignment="1">
      <alignment horizontal="left"/>
    </xf>
    <xf numFmtId="0" fontId="1" fillId="33" borderId="0" xfId="0" applyFont="1" applyFill="1" applyAlignment="1">
      <alignment horizontal="left"/>
    </xf>
    <xf numFmtId="0" fontId="1" fillId="33" borderId="0" xfId="0" applyFont="1" applyFill="1" applyBorder="1" applyAlignment="1">
      <alignment horizontal="centerContinuous"/>
    </xf>
    <xf numFmtId="0" fontId="2" fillId="33" borderId="0" xfId="0" applyFont="1" applyFill="1" applyBorder="1" applyAlignment="1">
      <alignment horizontal="centerContinuous"/>
    </xf>
    <xf numFmtId="0" fontId="1" fillId="33" borderId="10" xfId="0" applyFont="1" applyFill="1" applyBorder="1" applyAlignment="1">
      <alignment/>
    </xf>
    <xf numFmtId="0" fontId="1" fillId="33" borderId="10" xfId="0" applyFont="1" applyFill="1" applyBorder="1" applyAlignment="1">
      <alignment horizontal="center"/>
    </xf>
    <xf numFmtId="0" fontId="1" fillId="33" borderId="10" xfId="0" applyFont="1" applyFill="1" applyBorder="1" applyAlignment="1" quotePrefix="1">
      <alignment horizontal="center"/>
    </xf>
    <xf numFmtId="0" fontId="1" fillId="33" borderId="17" xfId="0" applyFont="1" applyFill="1" applyBorder="1" applyAlignment="1" quotePrefix="1">
      <alignment/>
    </xf>
    <xf numFmtId="0" fontId="1" fillId="33" borderId="17" xfId="0" applyFont="1" applyFill="1" applyBorder="1" applyAlignment="1">
      <alignment horizontal="center"/>
    </xf>
    <xf numFmtId="0" fontId="1" fillId="33" borderId="20" xfId="0" applyFont="1" applyFill="1" applyBorder="1" applyAlignment="1" quotePrefix="1">
      <alignment/>
    </xf>
    <xf numFmtId="0" fontId="1" fillId="33" borderId="20" xfId="0" applyFont="1" applyFill="1" applyBorder="1" applyAlignment="1">
      <alignment horizontal="center"/>
    </xf>
    <xf numFmtId="0" fontId="1" fillId="33" borderId="20" xfId="0" applyFont="1" applyFill="1" applyBorder="1" applyAlignment="1" quotePrefix="1">
      <alignment horizontal="center"/>
    </xf>
    <xf numFmtId="0" fontId="0" fillId="33" borderId="24" xfId="0" applyFill="1" applyBorder="1" applyAlignment="1">
      <alignment/>
    </xf>
    <xf numFmtId="192" fontId="0" fillId="33" borderId="21" xfId="0" applyNumberFormat="1" applyFill="1" applyBorder="1" applyAlignment="1">
      <alignment/>
    </xf>
    <xf numFmtId="0" fontId="7" fillId="33" borderId="21"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left"/>
    </xf>
    <xf numFmtId="0" fontId="11" fillId="33" borderId="0" xfId="0" applyFont="1" applyFill="1" applyBorder="1" applyAlignment="1">
      <alignment horizontal="left"/>
    </xf>
    <xf numFmtId="0" fontId="1" fillId="33" borderId="0" xfId="0" applyFont="1" applyFill="1" applyBorder="1" applyAlignment="1">
      <alignment horizontal="left"/>
    </xf>
    <xf numFmtId="0" fontId="0" fillId="33" borderId="0" xfId="0" applyFill="1" applyBorder="1" applyAlignment="1">
      <alignment horizontal="left"/>
    </xf>
    <xf numFmtId="0" fontId="1" fillId="33" borderId="0" xfId="0" applyFont="1" applyFill="1" applyBorder="1" applyAlignment="1" applyProtection="1">
      <alignment horizontal="left"/>
      <protection locked="0"/>
    </xf>
    <xf numFmtId="0" fontId="0" fillId="34" borderId="10" xfId="0" applyFill="1" applyBorder="1" applyAlignment="1" applyProtection="1">
      <alignment horizontal="center"/>
      <protection locked="0"/>
    </xf>
    <xf numFmtId="0" fontId="0" fillId="34" borderId="12" xfId="0" applyFill="1" applyBorder="1" applyAlignment="1" applyProtection="1">
      <alignment horizontal="center"/>
      <protection locked="0"/>
    </xf>
    <xf numFmtId="0" fontId="0" fillId="34" borderId="15" xfId="0" applyFill="1" applyBorder="1" applyAlignment="1" applyProtection="1">
      <alignment horizontal="center"/>
      <protection locked="0"/>
    </xf>
    <xf numFmtId="0" fontId="6" fillId="33" borderId="20" xfId="0" applyFont="1" applyFill="1" applyBorder="1" applyAlignment="1" applyProtection="1">
      <alignment horizontal="center"/>
      <protection/>
    </xf>
    <xf numFmtId="0" fontId="6" fillId="33" borderId="24" xfId="0" applyFont="1" applyFill="1" applyBorder="1" applyAlignment="1" applyProtection="1">
      <alignment horizontal="center"/>
      <protection/>
    </xf>
    <xf numFmtId="0" fontId="7" fillId="33" borderId="16" xfId="0" applyFont="1" applyFill="1" applyBorder="1" applyAlignment="1">
      <alignment/>
    </xf>
    <xf numFmtId="0" fontId="0" fillId="33" borderId="0" xfId="0" applyFill="1" applyAlignment="1" applyProtection="1">
      <alignment/>
      <protection/>
    </xf>
    <xf numFmtId="0" fontId="0" fillId="33" borderId="24" xfId="0" applyFill="1" applyBorder="1" applyAlignment="1" applyProtection="1">
      <alignment/>
      <protection/>
    </xf>
    <xf numFmtId="0" fontId="0" fillId="34" borderId="21" xfId="0" applyFont="1" applyFill="1" applyBorder="1" applyAlignment="1" applyProtection="1">
      <alignment horizontal="center"/>
      <protection locked="0"/>
    </xf>
    <xf numFmtId="0" fontId="0" fillId="33" borderId="0" xfId="0" applyFill="1" applyAlignment="1">
      <alignment wrapText="1"/>
    </xf>
    <xf numFmtId="0" fontId="0" fillId="33" borderId="20" xfId="0" applyFill="1" applyBorder="1" applyAlignment="1">
      <alignment/>
    </xf>
    <xf numFmtId="0" fontId="0" fillId="33" borderId="0" xfId="0" applyFill="1" applyBorder="1" applyAlignment="1" applyProtection="1">
      <alignment/>
      <protection/>
    </xf>
    <xf numFmtId="192" fontId="0" fillId="33" borderId="21" xfId="0" applyNumberFormat="1" applyFill="1" applyBorder="1" applyAlignment="1">
      <alignment horizontal="right"/>
    </xf>
    <xf numFmtId="0" fontId="10" fillId="33" borderId="0" xfId="0" applyFont="1" applyFill="1" applyAlignment="1">
      <alignment/>
    </xf>
    <xf numFmtId="0" fontId="0" fillId="35" borderId="21" xfId="0" applyFill="1" applyBorder="1" applyAlignment="1" applyProtection="1">
      <alignment horizontal="center"/>
      <protection locked="0"/>
    </xf>
    <xf numFmtId="0" fontId="10" fillId="33" borderId="10" xfId="0" applyFont="1" applyFill="1" applyBorder="1" applyAlignment="1">
      <alignment horizontal="center"/>
    </xf>
    <xf numFmtId="0" fontId="10" fillId="33" borderId="17" xfId="0" applyFont="1" applyFill="1" applyBorder="1" applyAlignment="1">
      <alignment horizontal="center"/>
    </xf>
    <xf numFmtId="0" fontId="10" fillId="33" borderId="21" xfId="0" applyFont="1" applyFill="1" applyBorder="1" applyAlignment="1">
      <alignment horizontal="left"/>
    </xf>
    <xf numFmtId="0" fontId="10" fillId="33" borderId="14" xfId="0" applyFont="1" applyFill="1" applyBorder="1" applyAlignment="1">
      <alignment horizontal="left"/>
    </xf>
    <xf numFmtId="0" fontId="0" fillId="35" borderId="21" xfId="0" applyFill="1" applyBorder="1" applyAlignment="1" applyProtection="1">
      <alignment/>
      <protection locked="0"/>
    </xf>
    <xf numFmtId="0" fontId="0" fillId="35" borderId="14" xfId="0" applyFill="1" applyBorder="1" applyAlignment="1" applyProtection="1">
      <alignment/>
      <protection locked="0"/>
    </xf>
    <xf numFmtId="0" fontId="0" fillId="35" borderId="16" xfId="0" applyFill="1" applyBorder="1" applyAlignment="1" applyProtection="1">
      <alignment/>
      <protection locked="0"/>
    </xf>
    <xf numFmtId="0" fontId="10" fillId="33" borderId="0" xfId="0" applyFont="1" applyFill="1" applyBorder="1" applyAlignment="1">
      <alignment/>
    </xf>
    <xf numFmtId="0" fontId="6" fillId="33" borderId="0" xfId="0" applyFont="1" applyFill="1" applyBorder="1" applyAlignment="1">
      <alignment/>
    </xf>
    <xf numFmtId="0" fontId="0" fillId="33" borderId="0" xfId="0" applyFill="1" applyBorder="1" applyAlignment="1">
      <alignment wrapText="1"/>
    </xf>
    <xf numFmtId="0" fontId="0" fillId="33" borderId="0" xfId="0" applyFont="1" applyFill="1" applyBorder="1" applyAlignment="1">
      <alignment/>
    </xf>
    <xf numFmtId="192" fontId="0" fillId="35" borderId="21" xfId="0" applyNumberFormat="1" applyFill="1" applyBorder="1" applyAlignment="1">
      <alignment horizontal="center"/>
    </xf>
    <xf numFmtId="0" fontId="0" fillId="33" borderId="21" xfId="0" applyFill="1" applyBorder="1" applyAlignment="1" applyProtection="1">
      <alignment horizontal="center"/>
      <protection locked="0"/>
    </xf>
    <xf numFmtId="0" fontId="0" fillId="0" borderId="0" xfId="0" applyAlignment="1">
      <alignment horizontal="center"/>
    </xf>
    <xf numFmtId="0" fontId="19" fillId="33" borderId="0" xfId="0" applyFont="1" applyFill="1" applyAlignment="1">
      <alignment/>
    </xf>
    <xf numFmtId="0" fontId="0" fillId="33" borderId="0" xfId="0" applyFill="1" applyAlignment="1">
      <alignment horizontal="center"/>
    </xf>
    <xf numFmtId="0" fontId="1" fillId="33" borderId="20" xfId="0" applyFont="1" applyFill="1" applyBorder="1" applyAlignment="1">
      <alignment/>
    </xf>
    <xf numFmtId="0" fontId="0" fillId="33" borderId="10" xfId="0" applyFill="1" applyBorder="1" applyAlignment="1">
      <alignment horizontal="center"/>
    </xf>
    <xf numFmtId="192" fontId="0" fillId="33" borderId="10" xfId="0" applyNumberFormat="1" applyFill="1" applyBorder="1" applyAlignment="1">
      <alignment horizontal="center"/>
    </xf>
    <xf numFmtId="0" fontId="0" fillId="33" borderId="20" xfId="0" applyFill="1" applyBorder="1" applyAlignment="1">
      <alignment horizontal="center"/>
    </xf>
    <xf numFmtId="0" fontId="1" fillId="33" borderId="17" xfId="0" applyFont="1" applyFill="1" applyBorder="1" applyAlignment="1" quotePrefix="1">
      <alignment horizontal="left" wrapText="1"/>
    </xf>
    <xf numFmtId="192" fontId="0" fillId="33" borderId="20" xfId="0" applyNumberFormat="1" applyFill="1" applyBorder="1" applyAlignment="1">
      <alignment horizontal="center"/>
    </xf>
    <xf numFmtId="1" fontId="0" fillId="33" borderId="21" xfId="0" applyNumberFormat="1" applyFill="1" applyBorder="1" applyAlignment="1">
      <alignment horizontal="center"/>
    </xf>
    <xf numFmtId="0" fontId="0" fillId="33" borderId="17" xfId="0" applyFill="1" applyBorder="1" applyAlignment="1">
      <alignment horizontal="center"/>
    </xf>
    <xf numFmtId="0" fontId="0" fillId="33" borderId="0" xfId="0" applyFill="1" applyAlignment="1">
      <alignment horizontal="left"/>
    </xf>
    <xf numFmtId="0" fontId="0" fillId="33" borderId="21" xfId="0" applyFill="1" applyBorder="1" applyAlignment="1">
      <alignment horizontal="left"/>
    </xf>
    <xf numFmtId="1" fontId="0" fillId="33" borderId="10" xfId="0" applyNumberFormat="1" applyFill="1" applyBorder="1" applyAlignment="1">
      <alignment horizontal="center"/>
    </xf>
    <xf numFmtId="1" fontId="0" fillId="33" borderId="20" xfId="0" applyNumberFormat="1" applyFill="1" applyBorder="1" applyAlignment="1">
      <alignment horizontal="center"/>
    </xf>
    <xf numFmtId="0" fontId="20" fillId="33" borderId="21" xfId="0" applyFont="1" applyFill="1" applyBorder="1" applyAlignment="1">
      <alignment/>
    </xf>
    <xf numFmtId="0" fontId="1" fillId="33" borderId="20" xfId="0" applyFont="1" applyFill="1" applyBorder="1" applyAlignment="1">
      <alignment horizontal="right"/>
    </xf>
    <xf numFmtId="192" fontId="20" fillId="33" borderId="21" xfId="0" applyNumberFormat="1" applyFont="1" applyFill="1" applyBorder="1" applyAlignment="1">
      <alignment/>
    </xf>
    <xf numFmtId="192" fontId="0" fillId="33" borderId="17" xfId="0" applyNumberFormat="1" applyFill="1" applyBorder="1" applyAlignment="1">
      <alignment horizontal="center"/>
    </xf>
    <xf numFmtId="1" fontId="0" fillId="33" borderId="17" xfId="0" applyNumberFormat="1" applyFill="1" applyBorder="1" applyAlignment="1">
      <alignment horizontal="center"/>
    </xf>
    <xf numFmtId="0" fontId="0" fillId="34" borderId="10" xfId="0" applyFont="1" applyFill="1" applyBorder="1" applyAlignment="1" applyProtection="1">
      <alignment horizontal="center"/>
      <protection locked="0"/>
    </xf>
    <xf numFmtId="0" fontId="0" fillId="34" borderId="12" xfId="0" applyFont="1" applyFill="1" applyBorder="1" applyAlignment="1" applyProtection="1">
      <alignment horizontal="center"/>
      <protection locked="0"/>
    </xf>
    <xf numFmtId="0" fontId="6" fillId="34" borderId="10" xfId="0" applyFont="1" applyFill="1" applyBorder="1" applyAlignment="1" applyProtection="1">
      <alignment horizontal="center"/>
      <protection locked="0"/>
    </xf>
    <xf numFmtId="0" fontId="6" fillId="34" borderId="21" xfId="0" applyFont="1" applyFill="1" applyBorder="1" applyAlignment="1" applyProtection="1">
      <alignment horizontal="center"/>
      <protection locked="0"/>
    </xf>
    <xf numFmtId="0" fontId="15" fillId="34" borderId="10" xfId="0" applyFont="1" applyFill="1" applyBorder="1" applyAlignment="1" applyProtection="1">
      <alignment horizontal="center"/>
      <protection locked="0"/>
    </xf>
    <xf numFmtId="0" fontId="15" fillId="34" borderId="21" xfId="0" applyFont="1" applyFill="1" applyBorder="1" applyAlignment="1" applyProtection="1">
      <alignment horizontal="center"/>
      <protection locked="0"/>
    </xf>
    <xf numFmtId="0" fontId="0" fillId="33" borderId="10" xfId="0" applyFill="1" applyBorder="1" applyAlignment="1" applyProtection="1">
      <alignment/>
      <protection/>
    </xf>
    <xf numFmtId="0" fontId="0" fillId="33" borderId="0" xfId="0" applyFill="1" applyBorder="1" applyAlignment="1" applyProtection="1">
      <alignment/>
      <protection/>
    </xf>
    <xf numFmtId="0" fontId="0" fillId="33" borderId="0" xfId="0" applyFill="1" applyAlignment="1" applyProtection="1">
      <alignment/>
      <protection/>
    </xf>
    <xf numFmtId="0" fontId="1" fillId="33" borderId="0" xfId="0" applyFont="1" applyFill="1" applyBorder="1" applyAlignment="1" applyProtection="1">
      <alignment/>
      <protection/>
    </xf>
    <xf numFmtId="0" fontId="15" fillId="33" borderId="21" xfId="0" applyFont="1" applyFill="1" applyBorder="1" applyAlignment="1" applyProtection="1">
      <alignment horizontal="center"/>
      <protection/>
    </xf>
    <xf numFmtId="2" fontId="15" fillId="33" borderId="21" xfId="0" applyNumberFormat="1" applyFont="1" applyFill="1" applyBorder="1" applyAlignment="1" applyProtection="1">
      <alignment horizontal="center"/>
      <protection/>
    </xf>
    <xf numFmtId="0" fontId="0" fillId="33" borderId="0" xfId="0" applyFill="1" applyBorder="1" applyAlignment="1" applyProtection="1">
      <alignment horizontal="left"/>
      <protection/>
    </xf>
    <xf numFmtId="0" fontId="6" fillId="33" borderId="21" xfId="0" applyFont="1" applyFill="1" applyBorder="1" applyAlignment="1" applyProtection="1">
      <alignment/>
      <protection/>
    </xf>
    <xf numFmtId="0" fontId="6" fillId="33" borderId="21" xfId="0" applyFont="1" applyFill="1" applyBorder="1" applyAlignment="1" applyProtection="1">
      <alignment horizontal="center"/>
      <protection/>
    </xf>
    <xf numFmtId="0" fontId="0" fillId="34" borderId="10" xfId="0" applyFill="1" applyBorder="1" applyAlignment="1" applyProtection="1">
      <alignment horizontal="left"/>
      <protection locked="0"/>
    </xf>
    <xf numFmtId="194" fontId="0" fillId="33" borderId="21" xfId="0" applyNumberFormat="1" applyFill="1" applyBorder="1" applyAlignment="1">
      <alignment horizontal="center"/>
    </xf>
    <xf numFmtId="0" fontId="0" fillId="33" borderId="21" xfId="0" applyFont="1" applyFill="1" applyBorder="1" applyAlignment="1" applyProtection="1" quotePrefix="1">
      <alignment horizontal="center"/>
      <protection/>
    </xf>
    <xf numFmtId="0" fontId="0" fillId="34" borderId="21" xfId="0" applyFill="1" applyBorder="1" applyAlignment="1" applyProtection="1">
      <alignment/>
      <protection locked="0"/>
    </xf>
    <xf numFmtId="0" fontId="6" fillId="33" borderId="21" xfId="0" applyFont="1" applyFill="1" applyBorder="1" applyAlignment="1" applyProtection="1">
      <alignment horizontal="right"/>
      <protection/>
    </xf>
    <xf numFmtId="2" fontId="6" fillId="33" borderId="21" xfId="0" applyNumberFormat="1" applyFont="1" applyFill="1" applyBorder="1" applyAlignment="1" applyProtection="1" quotePrefix="1">
      <alignment horizontal="center"/>
      <protection/>
    </xf>
    <xf numFmtId="0" fontId="0" fillId="34" borderId="21" xfId="0" applyFill="1" applyBorder="1" applyAlignment="1" applyProtection="1">
      <alignment horizontal="center" wrapText="1" shrinkToFit="1"/>
      <protection locked="0"/>
    </xf>
    <xf numFmtId="0" fontId="15" fillId="34" borderId="21" xfId="0" applyFont="1" applyFill="1" applyBorder="1" applyAlignment="1" applyProtection="1">
      <alignment/>
      <protection locked="0"/>
    </xf>
    <xf numFmtId="0" fontId="0" fillId="36" borderId="21" xfId="0" applyFill="1" applyBorder="1" applyAlignment="1" applyProtection="1">
      <alignment horizontal="center"/>
      <protection/>
    </xf>
    <xf numFmtId="0" fontId="6" fillId="36" borderId="21" xfId="0" applyFont="1" applyFill="1" applyBorder="1" applyAlignment="1" applyProtection="1">
      <alignment horizontal="center"/>
      <protection/>
    </xf>
    <xf numFmtId="0" fontId="15" fillId="36" borderId="21" xfId="0" applyFont="1" applyFill="1" applyBorder="1" applyAlignment="1" applyProtection="1">
      <alignment horizontal="center"/>
      <protection/>
    </xf>
    <xf numFmtId="0" fontId="6" fillId="34" borderId="22" xfId="0" applyFont="1" applyFill="1" applyBorder="1" applyAlignment="1" applyProtection="1">
      <alignment horizontal="center"/>
      <protection locked="0"/>
    </xf>
    <xf numFmtId="0" fontId="6" fillId="34" borderId="21" xfId="0" applyFont="1" applyFill="1" applyBorder="1" applyAlignment="1" applyProtection="1">
      <alignment/>
      <protection locked="0"/>
    </xf>
    <xf numFmtId="0" fontId="27" fillId="34" borderId="21" xfId="0" applyFont="1" applyFill="1" applyBorder="1" applyAlignment="1" applyProtection="1">
      <alignment horizontal="justify" vertical="top" wrapText="1"/>
      <protection locked="0"/>
    </xf>
    <xf numFmtId="0" fontId="27" fillId="34" borderId="21" xfId="0" applyFont="1" applyFill="1" applyBorder="1" applyAlignment="1" applyProtection="1">
      <alignment horizontal="center" vertical="top" wrapText="1"/>
      <protection locked="0"/>
    </xf>
    <xf numFmtId="0" fontId="16" fillId="35" borderId="21" xfId="0" applyFont="1" applyFill="1" applyBorder="1" applyAlignment="1" applyProtection="1">
      <alignment/>
      <protection locked="0"/>
    </xf>
    <xf numFmtId="0" fontId="27" fillId="33" borderId="0" xfId="0" applyFont="1" applyFill="1" applyAlignment="1">
      <alignment wrapText="1"/>
    </xf>
    <xf numFmtId="0" fontId="5" fillId="33" borderId="20" xfId="0" applyFont="1" applyFill="1" applyBorder="1" applyAlignment="1">
      <alignment horizontal="center" vertical="top" wrapText="1"/>
    </xf>
    <xf numFmtId="0" fontId="5" fillId="33" borderId="22" xfId="0" applyFont="1" applyFill="1" applyBorder="1" applyAlignment="1">
      <alignment horizontal="center" vertical="top" wrapText="1"/>
    </xf>
    <xf numFmtId="0" fontId="1" fillId="33" borderId="21" xfId="0" applyFont="1" applyFill="1" applyBorder="1" applyAlignment="1">
      <alignment vertical="center"/>
    </xf>
    <xf numFmtId="0" fontId="1" fillId="33" borderId="21" xfId="0" applyFont="1" applyFill="1" applyBorder="1" applyAlignment="1">
      <alignment horizontal="center" vertical="center"/>
    </xf>
    <xf numFmtId="0" fontId="1" fillId="34" borderId="21" xfId="0" applyFont="1" applyFill="1" applyBorder="1" applyAlignment="1" applyProtection="1">
      <alignment vertical="center"/>
      <protection locked="0"/>
    </xf>
    <xf numFmtId="192" fontId="1" fillId="33" borderId="21" xfId="0" applyNumberFormat="1" applyFont="1" applyFill="1" applyBorder="1" applyAlignment="1" quotePrefix="1">
      <alignment horizontal="center" vertical="center"/>
    </xf>
    <xf numFmtId="0" fontId="1" fillId="33" borderId="16" xfId="0" applyFont="1" applyFill="1" applyBorder="1" applyAlignment="1">
      <alignment horizontal="center" vertical="center"/>
    </xf>
    <xf numFmtId="0" fontId="1" fillId="33" borderId="21" xfId="0" applyFont="1" applyFill="1" applyBorder="1" applyAlignment="1">
      <alignment horizontal="center" vertical="center" wrapText="1"/>
    </xf>
    <xf numFmtId="0" fontId="1" fillId="33" borderId="21" xfId="0" applyFont="1" applyFill="1" applyBorder="1" applyAlignment="1" quotePrefix="1">
      <alignment horizontal="center" vertical="center"/>
    </xf>
    <xf numFmtId="192" fontId="1" fillId="33" borderId="21" xfId="0" applyNumberFormat="1" applyFont="1" applyFill="1" applyBorder="1" applyAlignment="1">
      <alignment horizontal="center" vertical="center"/>
    </xf>
    <xf numFmtId="0" fontId="1" fillId="33" borderId="16" xfId="0" applyFont="1" applyFill="1" applyBorder="1" applyAlignment="1" quotePrefix="1">
      <alignment horizontal="center" vertical="center"/>
    </xf>
    <xf numFmtId="0" fontId="1" fillId="33" borderId="20"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3" fillId="33" borderId="21" xfId="0" applyFont="1" applyFill="1" applyBorder="1" applyAlignment="1">
      <alignment horizontal="center" vertical="center"/>
    </xf>
    <xf numFmtId="0" fontId="1" fillId="33" borderId="17" xfId="0" applyFont="1" applyFill="1" applyBorder="1" applyAlignment="1">
      <alignment vertical="center" wrapText="1"/>
    </xf>
    <xf numFmtId="0" fontId="1" fillId="33" borderId="17" xfId="0" applyFont="1" applyFill="1" applyBorder="1" applyAlignment="1" quotePrefix="1">
      <alignment horizontal="center" vertical="center"/>
    </xf>
    <xf numFmtId="0" fontId="1" fillId="33" borderId="19" xfId="0" applyFont="1" applyFill="1" applyBorder="1" applyAlignment="1">
      <alignment horizontal="center" vertical="center"/>
    </xf>
    <xf numFmtId="0" fontId="0" fillId="33" borderId="0" xfId="0" applyFill="1" applyAlignment="1">
      <alignment vertical="center"/>
    </xf>
    <xf numFmtId="0" fontId="40" fillId="33" borderId="0" xfId="0" applyFont="1" applyFill="1" applyAlignment="1">
      <alignment/>
    </xf>
    <xf numFmtId="2" fontId="0" fillId="33" borderId="21" xfId="0" applyNumberFormat="1" applyFill="1" applyBorder="1" applyAlignment="1" applyProtection="1">
      <alignment horizontal="center"/>
      <protection locked="0"/>
    </xf>
    <xf numFmtId="0" fontId="6" fillId="0" borderId="20" xfId="0" applyFont="1" applyBorder="1" applyAlignment="1">
      <alignment horizontal="center" vertical="top" wrapText="1"/>
    </xf>
    <xf numFmtId="0" fontId="6" fillId="0" borderId="22" xfId="0" applyFont="1" applyBorder="1" applyAlignment="1">
      <alignment horizontal="center" vertical="top" wrapText="1"/>
    </xf>
    <xf numFmtId="0" fontId="1" fillId="0" borderId="20" xfId="0" applyFont="1" applyBorder="1" applyAlignment="1">
      <alignment horizontal="center" vertical="center" wrapText="1"/>
    </xf>
    <xf numFmtId="0" fontId="1" fillId="0" borderId="22" xfId="0" applyFont="1" applyBorder="1" applyAlignment="1">
      <alignment horizontal="center" vertical="center" wrapText="1"/>
    </xf>
    <xf numFmtId="0" fontId="1" fillId="33" borderId="10" xfId="0" applyFont="1" applyFill="1" applyBorder="1" applyAlignment="1">
      <alignment vertical="center"/>
    </xf>
    <xf numFmtId="0" fontId="1" fillId="33" borderId="10" xfId="0" applyFont="1" applyFill="1" applyBorder="1" applyAlignment="1">
      <alignment horizontal="center" vertical="center"/>
    </xf>
    <xf numFmtId="0" fontId="1" fillId="33" borderId="10" xfId="0" applyFont="1" applyFill="1" applyBorder="1" applyAlignment="1" quotePrefix="1">
      <alignment horizontal="center" vertical="center"/>
    </xf>
    <xf numFmtId="0" fontId="0" fillId="33" borderId="10" xfId="0" applyFill="1" applyBorder="1" applyAlignment="1">
      <alignment vertical="center"/>
    </xf>
    <xf numFmtId="0" fontId="1" fillId="33" borderId="20" xfId="0" applyFont="1" applyFill="1" applyBorder="1" applyAlignment="1" quotePrefix="1">
      <alignment vertical="center"/>
    </xf>
    <xf numFmtId="0" fontId="1" fillId="33" borderId="20" xfId="0" applyFont="1" applyFill="1" applyBorder="1" applyAlignment="1">
      <alignment horizontal="center" vertical="center"/>
    </xf>
    <xf numFmtId="0" fontId="1" fillId="33" borderId="20" xfId="0" applyFont="1" applyFill="1" applyBorder="1" applyAlignment="1" quotePrefix="1">
      <alignment horizontal="center" vertical="center"/>
    </xf>
    <xf numFmtId="192" fontId="1" fillId="33" borderId="22" xfId="0" applyNumberFormat="1" applyFont="1" applyFill="1" applyBorder="1" applyAlignment="1">
      <alignment horizontal="center" vertical="center"/>
    </xf>
    <xf numFmtId="0" fontId="1" fillId="33" borderId="17" xfId="0" applyFont="1" applyFill="1" applyBorder="1" applyAlignment="1">
      <alignment vertical="center"/>
    </xf>
    <xf numFmtId="0" fontId="1" fillId="33" borderId="17" xfId="0" applyFont="1" applyFill="1" applyBorder="1" applyAlignment="1">
      <alignment horizontal="center" vertical="center"/>
    </xf>
    <xf numFmtId="0" fontId="1" fillId="33" borderId="17"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1" fillId="33" borderId="17" xfId="0" applyFont="1" applyFill="1" applyBorder="1" applyAlignment="1" quotePrefix="1">
      <alignment vertical="center"/>
    </xf>
    <xf numFmtId="192" fontId="1" fillId="33" borderId="17" xfId="0" applyNumberFormat="1" applyFont="1" applyFill="1" applyBorder="1" applyAlignment="1">
      <alignment horizontal="center" vertical="center"/>
    </xf>
    <xf numFmtId="0" fontId="1" fillId="33" borderId="19" xfId="0" applyFont="1" applyFill="1" applyBorder="1" applyAlignment="1" quotePrefix="1">
      <alignment horizontal="center" vertical="center"/>
    </xf>
    <xf numFmtId="192" fontId="1" fillId="33" borderId="20" xfId="0" applyNumberFormat="1" applyFont="1" applyFill="1" applyBorder="1" applyAlignment="1">
      <alignment horizontal="center" vertical="center"/>
    </xf>
    <xf numFmtId="0" fontId="1" fillId="33" borderId="22" xfId="0" applyFont="1" applyFill="1" applyBorder="1" applyAlignment="1" quotePrefix="1">
      <alignment horizontal="center" vertical="center"/>
    </xf>
    <xf numFmtId="0" fontId="16" fillId="33" borderId="20" xfId="0" applyFont="1" applyFill="1" applyBorder="1" applyAlignment="1">
      <alignment horizontal="center" vertical="center" wrapText="1"/>
    </xf>
    <xf numFmtId="0" fontId="0" fillId="33" borderId="17" xfId="0" applyFill="1" applyBorder="1" applyAlignment="1">
      <alignment vertical="center"/>
    </xf>
    <xf numFmtId="192" fontId="1" fillId="33" borderId="19" xfId="0" applyNumberFormat="1" applyFont="1" applyFill="1" applyBorder="1" applyAlignment="1">
      <alignment horizontal="center" vertical="center"/>
    </xf>
    <xf numFmtId="192" fontId="1" fillId="33" borderId="16" xfId="0" applyNumberFormat="1" applyFont="1" applyFill="1" applyBorder="1" applyAlignment="1">
      <alignment horizontal="center" vertical="center"/>
    </xf>
    <xf numFmtId="0" fontId="16" fillId="33" borderId="10" xfId="0" applyFont="1" applyFill="1" applyBorder="1" applyAlignment="1">
      <alignment horizontal="center" vertical="center" wrapText="1"/>
    </xf>
    <xf numFmtId="0" fontId="16" fillId="33" borderId="13" xfId="0" applyFont="1" applyFill="1" applyBorder="1" applyAlignment="1">
      <alignment horizontal="center" vertical="center" wrapText="1"/>
    </xf>
    <xf numFmtId="0" fontId="16" fillId="33" borderId="17"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 fillId="33" borderId="17" xfId="0" applyFont="1" applyFill="1" applyBorder="1" applyAlignment="1" quotePrefix="1">
      <alignment horizontal="left" vertical="center" wrapText="1"/>
    </xf>
    <xf numFmtId="0" fontId="1" fillId="33" borderId="22" xfId="0" applyFont="1" applyFill="1" applyBorder="1" applyAlignment="1">
      <alignment horizontal="center" vertical="center"/>
    </xf>
    <xf numFmtId="0" fontId="16" fillId="33" borderId="22" xfId="0" applyFont="1" applyFill="1" applyBorder="1" applyAlignment="1">
      <alignment horizontal="center" vertical="center" wrapText="1"/>
    </xf>
    <xf numFmtId="1" fontId="1" fillId="33" borderId="21" xfId="0" applyNumberFormat="1" applyFont="1" applyFill="1" applyBorder="1" applyAlignment="1">
      <alignment horizontal="center" vertical="center"/>
    </xf>
    <xf numFmtId="192" fontId="1" fillId="33" borderId="13" xfId="0" applyNumberFormat="1" applyFont="1" applyFill="1" applyBorder="1" applyAlignment="1" quotePrefix="1">
      <alignment horizontal="center" vertical="center"/>
    </xf>
    <xf numFmtId="0" fontId="5" fillId="33" borderId="14" xfId="0" applyFont="1" applyFill="1" applyBorder="1" applyAlignment="1">
      <alignment horizontal="right"/>
    </xf>
    <xf numFmtId="0" fontId="1" fillId="34" borderId="10" xfId="0" applyFont="1" applyFill="1" applyBorder="1" applyAlignment="1" applyProtection="1">
      <alignment vertical="center"/>
      <protection locked="0"/>
    </xf>
    <xf numFmtId="0" fontId="5" fillId="33" borderId="25" xfId="0" applyFont="1" applyFill="1" applyBorder="1" applyAlignment="1">
      <alignment/>
    </xf>
    <xf numFmtId="0" fontId="1" fillId="34" borderId="10" xfId="0" applyFont="1" applyFill="1" applyBorder="1" applyAlignment="1" applyProtection="1">
      <alignment/>
      <protection locked="0"/>
    </xf>
    <xf numFmtId="0" fontId="27" fillId="35" borderId="22" xfId="0" applyFont="1" applyFill="1" applyBorder="1" applyAlignment="1" applyProtection="1">
      <alignment horizontal="center" vertical="top" wrapText="1"/>
      <protection locked="0"/>
    </xf>
    <xf numFmtId="0" fontId="17" fillId="33" borderId="0" xfId="0" applyFont="1" applyFill="1" applyAlignment="1" applyProtection="1">
      <alignment/>
      <protection/>
    </xf>
    <xf numFmtId="0" fontId="15" fillId="33" borderId="0" xfId="0" applyFont="1" applyFill="1" applyBorder="1" applyAlignment="1" applyProtection="1">
      <alignment/>
      <protection/>
    </xf>
    <xf numFmtId="0" fontId="28" fillId="0" borderId="21" xfId="0" applyFont="1" applyBorder="1" applyAlignment="1" applyProtection="1">
      <alignment horizontal="justify" vertical="top" wrapText="1"/>
      <protection/>
    </xf>
    <xf numFmtId="0" fontId="6" fillId="33" borderId="0" xfId="0" applyFont="1" applyFill="1" applyBorder="1" applyAlignment="1" applyProtection="1">
      <alignment/>
      <protection/>
    </xf>
    <xf numFmtId="0" fontId="15" fillId="33" borderId="0" xfId="0" applyFont="1" applyFill="1" applyAlignment="1" applyProtection="1">
      <alignment/>
      <protection/>
    </xf>
    <xf numFmtId="0" fontId="5" fillId="33" borderId="0" xfId="0" applyFont="1" applyFill="1" applyAlignment="1" applyProtection="1">
      <alignment/>
      <protection/>
    </xf>
    <xf numFmtId="0" fontId="5" fillId="33" borderId="0" xfId="0" applyFont="1" applyFill="1" applyBorder="1" applyAlignment="1" applyProtection="1">
      <alignment/>
      <protection/>
    </xf>
    <xf numFmtId="0" fontId="1" fillId="33" borderId="0" xfId="0" applyFont="1" applyFill="1" applyAlignment="1" applyProtection="1">
      <alignment/>
      <protection/>
    </xf>
    <xf numFmtId="0" fontId="21" fillId="33" borderId="20" xfId="0" applyFont="1" applyFill="1" applyBorder="1" applyAlignment="1" applyProtection="1">
      <alignment horizontal="center"/>
      <protection/>
    </xf>
    <xf numFmtId="0" fontId="6" fillId="33" borderId="22" xfId="0" applyFont="1" applyFill="1" applyBorder="1" applyAlignment="1" applyProtection="1">
      <alignment horizontal="center"/>
      <protection/>
    </xf>
    <xf numFmtId="0" fontId="21" fillId="33" borderId="21" xfId="0" applyFont="1" applyFill="1" applyBorder="1" applyAlignment="1" applyProtection="1">
      <alignment horizontal="center"/>
      <protection/>
    </xf>
    <xf numFmtId="2" fontId="0" fillId="33" borderId="21" xfId="0" applyNumberFormat="1" applyFill="1" applyBorder="1" applyAlignment="1" applyProtection="1">
      <alignment horizontal="center"/>
      <protection/>
    </xf>
    <xf numFmtId="0" fontId="6" fillId="33" borderId="0" xfId="0" applyFont="1" applyFill="1" applyAlignment="1" applyProtection="1">
      <alignment/>
      <protection/>
    </xf>
    <xf numFmtId="0" fontId="15" fillId="33" borderId="21" xfId="0" applyFont="1" applyFill="1" applyBorder="1" applyAlignment="1" applyProtection="1">
      <alignment/>
      <protection/>
    </xf>
    <xf numFmtId="0" fontId="27" fillId="33" borderId="0" xfId="0" applyFont="1" applyFill="1" applyAlignment="1" applyProtection="1">
      <alignment horizontal="left" indent="1"/>
      <protection/>
    </xf>
    <xf numFmtId="0" fontId="0" fillId="33" borderId="0" xfId="0" applyFill="1" applyBorder="1" applyAlignment="1" applyProtection="1">
      <alignment/>
      <protection locked="0"/>
    </xf>
    <xf numFmtId="0" fontId="12" fillId="33" borderId="0" xfId="0" applyFont="1" applyFill="1" applyAlignment="1" applyProtection="1">
      <alignment/>
      <protection/>
    </xf>
    <xf numFmtId="0" fontId="6" fillId="33" borderId="0" xfId="0" applyFont="1" applyFill="1" applyAlignment="1" applyProtection="1">
      <alignment/>
      <protection/>
    </xf>
    <xf numFmtId="0" fontId="15" fillId="33" borderId="0" xfId="0" applyFont="1" applyFill="1" applyAlignment="1" applyProtection="1">
      <alignment horizontal="right"/>
      <protection/>
    </xf>
    <xf numFmtId="0" fontId="16" fillId="33" borderId="0" xfId="0" applyFont="1" applyFill="1" applyAlignment="1" applyProtection="1">
      <alignment/>
      <protection/>
    </xf>
    <xf numFmtId="0" fontId="34" fillId="33" borderId="0" xfId="0" applyFont="1" applyFill="1" applyAlignment="1" applyProtection="1">
      <alignment wrapText="1"/>
      <protection/>
    </xf>
    <xf numFmtId="0" fontId="34" fillId="33" borderId="0" xfId="0" applyFont="1" applyFill="1" applyAlignment="1" applyProtection="1">
      <alignment/>
      <protection/>
    </xf>
    <xf numFmtId="0" fontId="0" fillId="33" borderId="0" xfId="0" applyFont="1" applyFill="1" applyAlignment="1" applyProtection="1">
      <alignment horizontal="left"/>
      <protection/>
    </xf>
    <xf numFmtId="0" fontId="11" fillId="33" borderId="0" xfId="0" applyFont="1" applyFill="1" applyAlignment="1" applyProtection="1">
      <alignment horizontal="left"/>
      <protection/>
    </xf>
    <xf numFmtId="0" fontId="18" fillId="33" borderId="0" xfId="0" applyFont="1" applyFill="1" applyAlignment="1" applyProtection="1">
      <alignment horizontal="left"/>
      <protection/>
    </xf>
    <xf numFmtId="0" fontId="27" fillId="33" borderId="21" xfId="0" applyFont="1" applyFill="1" applyBorder="1" applyAlignment="1" applyProtection="1">
      <alignment vertical="top" wrapText="1"/>
      <protection/>
    </xf>
    <xf numFmtId="0" fontId="33" fillId="33" borderId="16" xfId="0" applyFont="1" applyFill="1" applyBorder="1" applyAlignment="1" applyProtection="1">
      <alignment horizontal="center" vertical="top" wrapText="1"/>
      <protection/>
    </xf>
    <xf numFmtId="0" fontId="33" fillId="33" borderId="20" xfId="0" applyFont="1" applyFill="1" applyBorder="1" applyAlignment="1" applyProtection="1">
      <alignment vertical="top" wrapText="1"/>
      <protection/>
    </xf>
    <xf numFmtId="0" fontId="27" fillId="33" borderId="24" xfId="0" applyFont="1" applyFill="1" applyBorder="1" applyAlignment="1" applyProtection="1">
      <alignment vertical="top" wrapText="1"/>
      <protection/>
    </xf>
    <xf numFmtId="0" fontId="27" fillId="33" borderId="24" xfId="0" applyFont="1" applyFill="1" applyBorder="1" applyAlignment="1" applyProtection="1">
      <alignment horizontal="center" vertical="top" wrapText="1"/>
      <protection/>
    </xf>
    <xf numFmtId="0" fontId="40" fillId="33" borderId="0" xfId="0" applyFont="1" applyFill="1" applyAlignment="1" applyProtection="1">
      <alignment horizontal="left"/>
      <protection/>
    </xf>
    <xf numFmtId="0" fontId="32" fillId="33" borderId="16" xfId="0" applyFont="1" applyFill="1" applyBorder="1" applyAlignment="1" applyProtection="1">
      <alignment horizontal="center" vertical="top" wrapText="1"/>
      <protection/>
    </xf>
    <xf numFmtId="0" fontId="27" fillId="33" borderId="20" xfId="0" applyFont="1" applyFill="1" applyBorder="1" applyAlignment="1" applyProtection="1">
      <alignment vertical="top" wrapText="1"/>
      <protection/>
    </xf>
    <xf numFmtId="0" fontId="32" fillId="33" borderId="22" xfId="0" applyFont="1" applyFill="1" applyBorder="1" applyAlignment="1" applyProtection="1">
      <alignment horizontal="center" wrapText="1"/>
      <protection/>
    </xf>
    <xf numFmtId="0" fontId="33" fillId="33" borderId="22" xfId="0" applyFont="1" applyFill="1" applyBorder="1" applyAlignment="1" applyProtection="1">
      <alignment horizontal="center" vertical="top" wrapText="1"/>
      <protection/>
    </xf>
    <xf numFmtId="0" fontId="32" fillId="33" borderId="20" xfId="0" applyFont="1" applyFill="1" applyBorder="1" applyAlignment="1" applyProtection="1">
      <alignment horizontal="right" vertical="top" wrapText="1"/>
      <protection/>
    </xf>
    <xf numFmtId="0" fontId="34" fillId="33" borderId="20" xfId="0" applyFont="1" applyFill="1" applyBorder="1" applyAlignment="1" applyProtection="1">
      <alignment vertical="top" wrapText="1"/>
      <protection/>
    </xf>
    <xf numFmtId="0" fontId="10" fillId="33" borderId="0" xfId="0" applyFont="1" applyFill="1" applyAlignment="1" applyProtection="1">
      <alignment/>
      <protection/>
    </xf>
    <xf numFmtId="0" fontId="6" fillId="33" borderId="10" xfId="0" applyFont="1" applyFill="1" applyBorder="1" applyAlignment="1" applyProtection="1">
      <alignment wrapText="1" shrinkToFit="1"/>
      <protection/>
    </xf>
    <xf numFmtId="0" fontId="6" fillId="33" borderId="11" xfId="0" applyFont="1" applyFill="1" applyBorder="1" applyAlignment="1" applyProtection="1">
      <alignment horizontal="center" wrapText="1" shrinkToFit="1"/>
      <protection/>
    </xf>
    <xf numFmtId="0" fontId="6" fillId="33" borderId="10" xfId="0" applyFont="1" applyFill="1" applyBorder="1" applyAlignment="1" applyProtection="1">
      <alignment horizontal="center" wrapText="1" shrinkToFit="1"/>
      <protection/>
    </xf>
    <xf numFmtId="0" fontId="6" fillId="33" borderId="20" xfId="0" applyFont="1" applyFill="1" applyBorder="1" applyAlignment="1" applyProtection="1">
      <alignment wrapText="1" shrinkToFit="1"/>
      <protection/>
    </xf>
    <xf numFmtId="0" fontId="6" fillId="33" borderId="23" xfId="0" applyFont="1" applyFill="1" applyBorder="1" applyAlignment="1" applyProtection="1">
      <alignment horizontal="center" wrapText="1" shrinkToFit="1"/>
      <protection/>
    </xf>
    <xf numFmtId="0" fontId="0" fillId="33" borderId="21" xfId="0" applyFill="1" applyBorder="1" applyAlignment="1" applyProtection="1">
      <alignment vertical="center" wrapText="1" shrinkToFit="1"/>
      <protection/>
    </xf>
    <xf numFmtId="0" fontId="0" fillId="33" borderId="21" xfId="0" applyFont="1" applyFill="1" applyBorder="1" applyAlignment="1" applyProtection="1">
      <alignment vertical="center" wrapText="1" shrinkToFit="1"/>
      <protection/>
    </xf>
    <xf numFmtId="0" fontId="6" fillId="33" borderId="21" xfId="0" applyFont="1" applyFill="1" applyBorder="1" applyAlignment="1" applyProtection="1">
      <alignment vertical="center" wrapText="1" shrinkToFit="1"/>
      <protection/>
    </xf>
    <xf numFmtId="0" fontId="15" fillId="33" borderId="21" xfId="0" applyFont="1" applyFill="1" applyBorder="1" applyAlignment="1" applyProtection="1">
      <alignment vertical="center" wrapText="1" shrinkToFit="1"/>
      <protection/>
    </xf>
    <xf numFmtId="0" fontId="0" fillId="33" borderId="21" xfId="0" applyFill="1" applyBorder="1" applyAlignment="1" applyProtection="1">
      <alignment wrapText="1" shrinkToFit="1"/>
      <protection/>
    </xf>
    <xf numFmtId="0" fontId="15" fillId="33" borderId="21" xfId="0" applyFont="1" applyFill="1" applyBorder="1" applyAlignment="1" applyProtection="1">
      <alignment wrapText="1" shrinkToFit="1"/>
      <protection/>
    </xf>
    <xf numFmtId="0" fontId="1" fillId="33" borderId="0" xfId="0" applyFont="1" applyFill="1" applyAlignment="1" applyProtection="1">
      <alignment/>
      <protection/>
    </xf>
    <xf numFmtId="0" fontId="0" fillId="33" borderId="0" xfId="0" applyFill="1" applyAlignment="1" applyProtection="1">
      <alignment vertical="top"/>
      <protection/>
    </xf>
    <xf numFmtId="0" fontId="30" fillId="33" borderId="0" xfId="0" applyFont="1" applyFill="1" applyBorder="1" applyAlignment="1" applyProtection="1">
      <alignment horizontal="left"/>
      <protection/>
    </xf>
    <xf numFmtId="0" fontId="26" fillId="33" borderId="0" xfId="0" applyFont="1" applyFill="1" applyBorder="1" applyAlignment="1" applyProtection="1">
      <alignment horizontal="left"/>
      <protection/>
    </xf>
    <xf numFmtId="0" fontId="25" fillId="33" borderId="0" xfId="0" applyFont="1" applyFill="1" applyAlignment="1" applyProtection="1">
      <alignment/>
      <protection/>
    </xf>
    <xf numFmtId="0" fontId="6" fillId="33" borderId="10" xfId="0" applyFont="1" applyFill="1" applyBorder="1" applyAlignment="1" applyProtection="1">
      <alignment/>
      <protection/>
    </xf>
    <xf numFmtId="0" fontId="22" fillId="33" borderId="17" xfId="0" applyFont="1" applyFill="1" applyBorder="1" applyAlignment="1" applyProtection="1">
      <alignment horizontal="left" indent="9"/>
      <protection/>
    </xf>
    <xf numFmtId="0" fontId="22" fillId="33" borderId="20" xfId="0" applyFont="1" applyFill="1" applyBorder="1" applyAlignment="1" applyProtection="1">
      <alignment horizontal="left" indent="9"/>
      <protection/>
    </xf>
    <xf numFmtId="0" fontId="21" fillId="33" borderId="21" xfId="0" applyFont="1" applyFill="1" applyBorder="1" applyAlignment="1" applyProtection="1">
      <alignment/>
      <protection/>
    </xf>
    <xf numFmtId="0" fontId="0" fillId="33" borderId="0" xfId="0" applyFont="1" applyFill="1" applyAlignment="1" applyProtection="1">
      <alignment/>
      <protection/>
    </xf>
    <xf numFmtId="0" fontId="0" fillId="33" borderId="21" xfId="0" applyFont="1" applyFill="1" applyBorder="1" applyAlignment="1" applyProtection="1">
      <alignment/>
      <protection/>
    </xf>
    <xf numFmtId="0" fontId="0" fillId="33" borderId="21" xfId="0" applyFont="1" applyFill="1" applyBorder="1" applyAlignment="1" applyProtection="1">
      <alignment horizontal="center"/>
      <protection/>
    </xf>
    <xf numFmtId="0" fontId="0" fillId="33" borderId="0" xfId="0" applyFill="1" applyAlignment="1" applyProtection="1">
      <alignment wrapText="1"/>
      <protection/>
    </xf>
    <xf numFmtId="0" fontId="21" fillId="33" borderId="10" xfId="0" applyFont="1" applyFill="1" applyBorder="1" applyAlignment="1" applyProtection="1">
      <alignment/>
      <protection/>
    </xf>
    <xf numFmtId="0" fontId="21" fillId="33" borderId="10" xfId="0" applyFont="1" applyFill="1" applyBorder="1" applyAlignment="1" applyProtection="1">
      <alignment horizontal="left" indent="3"/>
      <protection/>
    </xf>
    <xf numFmtId="0" fontId="6" fillId="33" borderId="21" xfId="0" applyFont="1" applyFill="1" applyBorder="1" applyAlignment="1" applyProtection="1">
      <alignment horizontal="left" indent="3"/>
      <protection/>
    </xf>
    <xf numFmtId="0" fontId="36" fillId="33" borderId="0" xfId="0" applyFont="1" applyFill="1" applyAlignment="1" applyProtection="1">
      <alignment/>
      <protection/>
    </xf>
    <xf numFmtId="0" fontId="34" fillId="33" borderId="0" xfId="0" applyFont="1" applyFill="1" applyAlignment="1" applyProtection="1" quotePrefix="1">
      <alignment horizontal="left" indent="1"/>
      <protection/>
    </xf>
    <xf numFmtId="0" fontId="27" fillId="33" borderId="0" xfId="0" applyFont="1" applyFill="1" applyAlignment="1" applyProtection="1">
      <alignment/>
      <protection/>
    </xf>
    <xf numFmtId="0" fontId="20" fillId="0" borderId="0" xfId="0" applyFont="1" applyAlignment="1">
      <alignment/>
    </xf>
    <xf numFmtId="193" fontId="44" fillId="33" borderId="16" xfId="0" applyNumberFormat="1" applyFont="1" applyFill="1" applyBorder="1" applyAlignment="1">
      <alignment horizontal="center" vertical="center"/>
    </xf>
    <xf numFmtId="0" fontId="21" fillId="33" borderId="23" xfId="0" applyFont="1" applyFill="1" applyBorder="1" applyAlignment="1">
      <alignment horizontal="left"/>
    </xf>
    <xf numFmtId="0" fontId="21" fillId="33" borderId="21" xfId="0" applyFont="1" applyFill="1" applyBorder="1" applyAlignment="1">
      <alignment horizontal="left"/>
    </xf>
    <xf numFmtId="0" fontId="1" fillId="33" borderId="0" xfId="0" applyFont="1" applyFill="1" applyBorder="1" applyAlignment="1" applyProtection="1">
      <alignment horizontal="center"/>
      <protection locked="0"/>
    </xf>
    <xf numFmtId="192" fontId="0" fillId="0" borderId="21" xfId="0" applyNumberFormat="1" applyFill="1" applyBorder="1" applyAlignment="1">
      <alignment horizontal="right"/>
    </xf>
    <xf numFmtId="0" fontId="0" fillId="0" borderId="21" xfId="0" applyFill="1" applyBorder="1" applyAlignment="1">
      <alignment/>
    </xf>
    <xf numFmtId="194" fontId="0" fillId="0" borderId="21" xfId="0" applyNumberFormat="1" applyFill="1" applyBorder="1" applyAlignment="1">
      <alignment horizontal="right"/>
    </xf>
    <xf numFmtId="192" fontId="0" fillId="0" borderId="21" xfId="0" applyNumberFormat="1" applyFill="1" applyBorder="1" applyAlignment="1">
      <alignment/>
    </xf>
    <xf numFmtId="0" fontId="0" fillId="0" borderId="21" xfId="0" applyFill="1" applyBorder="1" applyAlignment="1">
      <alignment horizontal="center"/>
    </xf>
    <xf numFmtId="0" fontId="1" fillId="34" borderId="21" xfId="0" applyFont="1" applyFill="1" applyBorder="1" applyAlignment="1" applyProtection="1">
      <alignment horizontal="center" vertical="center"/>
      <protection locked="0"/>
    </xf>
    <xf numFmtId="192" fontId="1" fillId="34" borderId="16" xfId="0" applyNumberFormat="1" applyFont="1" applyFill="1" applyBorder="1" applyAlignment="1" applyProtection="1">
      <alignment horizontal="center" vertical="center"/>
      <protection locked="0"/>
    </xf>
    <xf numFmtId="0" fontId="1" fillId="34" borderId="16" xfId="0" applyFont="1" applyFill="1" applyBorder="1" applyAlignment="1" applyProtection="1">
      <alignment horizontal="center" vertical="center"/>
      <protection locked="0"/>
    </xf>
    <xf numFmtId="0" fontId="0" fillId="34" borderId="0" xfId="0" applyFill="1" applyAlignment="1" applyProtection="1">
      <alignment horizontal="center" vertical="center"/>
      <protection locked="0"/>
    </xf>
    <xf numFmtId="0" fontId="44" fillId="34" borderId="21" xfId="0" applyFont="1" applyFill="1" applyBorder="1" applyAlignment="1" applyProtection="1">
      <alignment horizontal="center" vertical="center"/>
      <protection locked="0"/>
    </xf>
    <xf numFmtId="0" fontId="1" fillId="33" borderId="10" xfId="0" applyFont="1" applyFill="1" applyBorder="1" applyAlignment="1" applyProtection="1">
      <alignment horizontal="center" vertical="center"/>
      <protection/>
    </xf>
    <xf numFmtId="0" fontId="1" fillId="33" borderId="13" xfId="0" applyFont="1" applyFill="1" applyBorder="1" applyAlignment="1" applyProtection="1">
      <alignment horizontal="center" vertical="center"/>
      <protection/>
    </xf>
    <xf numFmtId="0" fontId="1" fillId="34" borderId="20" xfId="0" applyFont="1" applyFill="1" applyBorder="1" applyAlignment="1" applyProtection="1">
      <alignment horizontal="center" vertical="center"/>
      <protection locked="0"/>
    </xf>
    <xf numFmtId="0" fontId="1" fillId="34" borderId="22" xfId="0" applyFont="1" applyFill="1" applyBorder="1" applyAlignment="1" applyProtection="1">
      <alignment horizontal="center" vertical="center"/>
      <protection locked="0"/>
    </xf>
    <xf numFmtId="0" fontId="4" fillId="33" borderId="17" xfId="0" applyFont="1" applyFill="1" applyBorder="1" applyAlignment="1" applyProtection="1">
      <alignment horizontal="center" vertical="center"/>
      <protection/>
    </xf>
    <xf numFmtId="0" fontId="1" fillId="33" borderId="19" xfId="0" applyFont="1" applyFill="1" applyBorder="1" applyAlignment="1" applyProtection="1">
      <alignment horizontal="center" vertical="center"/>
      <protection/>
    </xf>
    <xf numFmtId="0" fontId="1" fillId="33" borderId="17" xfId="0" applyFont="1" applyFill="1" applyBorder="1" applyAlignment="1" applyProtection="1">
      <alignment horizontal="center" vertical="center"/>
      <protection/>
    </xf>
    <xf numFmtId="0" fontId="1" fillId="34" borderId="17" xfId="0" applyFont="1" applyFill="1" applyBorder="1" applyAlignment="1" applyProtection="1">
      <alignment horizontal="center" vertical="center"/>
      <protection locked="0"/>
    </xf>
    <xf numFmtId="0" fontId="1" fillId="34" borderId="19" xfId="0" applyFont="1" applyFill="1" applyBorder="1" applyAlignment="1" applyProtection="1">
      <alignment horizontal="center" vertical="center"/>
      <protection locked="0"/>
    </xf>
    <xf numFmtId="192" fontId="1" fillId="34" borderId="22" xfId="0" applyNumberFormat="1" applyFont="1" applyFill="1" applyBorder="1" applyAlignment="1" applyProtection="1">
      <alignment horizontal="center" vertical="center"/>
      <protection locked="0"/>
    </xf>
    <xf numFmtId="0" fontId="44" fillId="34" borderId="17" xfId="0" applyFont="1" applyFill="1" applyBorder="1" applyAlignment="1" applyProtection="1">
      <alignment horizontal="center" vertical="center"/>
      <protection locked="0"/>
    </xf>
    <xf numFmtId="2" fontId="1" fillId="34" borderId="22" xfId="0" applyNumberFormat="1" applyFont="1" applyFill="1" applyBorder="1" applyAlignment="1" applyProtection="1">
      <alignment horizontal="center" vertical="center"/>
      <protection locked="0"/>
    </xf>
    <xf numFmtId="0" fontId="1" fillId="34" borderId="16" xfId="0" applyFont="1" applyFill="1" applyBorder="1" applyAlignment="1" applyProtection="1" quotePrefix="1">
      <alignment horizontal="center" vertical="center"/>
      <protection locked="0"/>
    </xf>
    <xf numFmtId="0" fontId="1" fillId="34" borderId="19" xfId="0" applyFont="1" applyFill="1" applyBorder="1" applyAlignment="1" applyProtection="1" quotePrefix="1">
      <alignment horizontal="center" vertical="center"/>
      <protection locked="0"/>
    </xf>
    <xf numFmtId="0" fontId="5" fillId="33" borderId="14" xfId="0" applyFont="1" applyFill="1" applyBorder="1" applyAlignment="1">
      <alignment horizontal="left"/>
    </xf>
    <xf numFmtId="0" fontId="5" fillId="33" borderId="16" xfId="0" applyFont="1" applyFill="1" applyBorder="1" applyAlignment="1">
      <alignment horizontal="centerContinuous" wrapText="1"/>
    </xf>
    <xf numFmtId="0" fontId="5" fillId="33" borderId="14" xfId="0" applyFont="1" applyFill="1" applyBorder="1" applyAlignment="1">
      <alignment horizontal="left" vertical="center"/>
    </xf>
    <xf numFmtId="0" fontId="5" fillId="33" borderId="16" xfId="0" applyFont="1" applyFill="1" applyBorder="1" applyAlignment="1">
      <alignment horizontal="centerContinuous" vertical="center" wrapText="1"/>
    </xf>
    <xf numFmtId="0" fontId="0" fillId="0" borderId="22" xfId="0" applyFont="1" applyBorder="1" applyAlignment="1">
      <alignment horizontal="center" vertical="center" wrapText="1"/>
    </xf>
    <xf numFmtId="0" fontId="0" fillId="33" borderId="21" xfId="0" applyFont="1" applyFill="1" applyBorder="1" applyAlignment="1">
      <alignment horizontal="center"/>
    </xf>
    <xf numFmtId="0" fontId="0" fillId="0" borderId="20" xfId="0" applyFont="1" applyBorder="1" applyAlignment="1">
      <alignment horizontal="left" vertical="center" wrapText="1"/>
    </xf>
    <xf numFmtId="0" fontId="0" fillId="33" borderId="21" xfId="0" applyFont="1" applyFill="1" applyBorder="1" applyAlignment="1">
      <alignment horizontal="left"/>
    </xf>
    <xf numFmtId="0" fontId="0" fillId="33" borderId="21" xfId="0" applyFont="1" applyFill="1" applyBorder="1" applyAlignment="1">
      <alignment horizontal="center" vertical="center" wrapText="1"/>
    </xf>
    <xf numFmtId="0" fontId="0" fillId="33" borderId="21" xfId="0" applyFont="1" applyFill="1" applyBorder="1" applyAlignment="1">
      <alignment horizontal="left" vertical="center" wrapText="1"/>
    </xf>
    <xf numFmtId="0" fontId="0" fillId="33" borderId="17" xfId="0" applyFont="1" applyFill="1" applyBorder="1" applyAlignment="1">
      <alignment horizontal="left" vertical="center" wrapText="1"/>
    </xf>
    <xf numFmtId="0" fontId="0" fillId="33" borderId="19" xfId="0" applyFont="1" applyFill="1" applyBorder="1" applyAlignment="1">
      <alignment horizontal="center" vertical="center" wrapText="1"/>
    </xf>
    <xf numFmtId="0" fontId="20" fillId="0" borderId="21" xfId="0" applyFont="1" applyFill="1" applyBorder="1" applyAlignment="1">
      <alignment/>
    </xf>
    <xf numFmtId="0" fontId="0" fillId="33" borderId="10" xfId="0" applyFill="1" applyBorder="1" applyAlignment="1">
      <alignment horizontal="center" vertical="center"/>
    </xf>
    <xf numFmtId="0" fontId="0" fillId="33" borderId="17" xfId="0" applyFill="1" applyBorder="1" applyAlignment="1">
      <alignment horizontal="center" vertical="center"/>
    </xf>
    <xf numFmtId="192" fontId="1" fillId="34" borderId="17" xfId="0" applyNumberFormat="1" applyFont="1" applyFill="1" applyBorder="1" applyAlignment="1" applyProtection="1">
      <alignment horizontal="center" vertical="center"/>
      <protection locked="0"/>
    </xf>
    <xf numFmtId="192" fontId="1" fillId="34" borderId="21" xfId="0" applyNumberFormat="1" applyFont="1" applyFill="1" applyBorder="1" applyAlignment="1" applyProtection="1">
      <alignment horizontal="center" vertical="center"/>
      <protection locked="0"/>
    </xf>
    <xf numFmtId="0" fontId="44" fillId="34" borderId="16" xfId="0" applyFont="1" applyFill="1" applyBorder="1" applyAlignment="1" applyProtection="1">
      <alignment horizontal="center" vertical="center"/>
      <protection locked="0"/>
    </xf>
    <xf numFmtId="0" fontId="44" fillId="34" borderId="19" xfId="0" applyFont="1" applyFill="1" applyBorder="1" applyAlignment="1" applyProtection="1">
      <alignment horizontal="center" vertical="center"/>
      <protection locked="0"/>
    </xf>
    <xf numFmtId="192" fontId="44" fillId="34" borderId="16" xfId="0" applyNumberFormat="1" applyFont="1" applyFill="1" applyBorder="1" applyAlignment="1" applyProtection="1">
      <alignment horizontal="center" vertical="center"/>
      <protection locked="0"/>
    </xf>
    <xf numFmtId="0" fontId="0" fillId="33" borderId="21" xfId="0" applyFill="1" applyBorder="1" applyAlignment="1">
      <alignment/>
    </xf>
    <xf numFmtId="0" fontId="0" fillId="33" borderId="21" xfId="0" applyFill="1" applyBorder="1" applyAlignment="1">
      <alignment horizontal="right"/>
    </xf>
    <xf numFmtId="0" fontId="20" fillId="0" borderId="21" xfId="0" applyFont="1" applyFill="1" applyBorder="1" applyAlignment="1">
      <alignment horizontal="center"/>
    </xf>
    <xf numFmtId="0" fontId="5" fillId="33" borderId="14" xfId="0" applyFont="1" applyFill="1" applyBorder="1" applyAlignment="1">
      <alignment horizontal="centerContinuous" wrapText="1"/>
    </xf>
    <xf numFmtId="0" fontId="5" fillId="33" borderId="14" xfId="0" applyFont="1" applyFill="1" applyBorder="1" applyAlignment="1">
      <alignment horizontal="centerContinuous" vertical="center" wrapText="1"/>
    </xf>
    <xf numFmtId="0" fontId="1" fillId="33" borderId="15" xfId="0" applyFont="1" applyFill="1" applyBorder="1" applyAlignment="1">
      <alignment horizontal="centerContinuous"/>
    </xf>
    <xf numFmtId="0" fontId="5" fillId="33" borderId="15" xfId="0" applyFont="1" applyFill="1" applyBorder="1" applyAlignment="1">
      <alignment horizontal="centerContinuous" vertical="center" wrapText="1"/>
    </xf>
    <xf numFmtId="0" fontId="0" fillId="33" borderId="0" xfId="0" applyNumberFormat="1" applyFill="1" applyAlignment="1">
      <alignment/>
    </xf>
    <xf numFmtId="0" fontId="0" fillId="0" borderId="12" xfId="0" applyNumberFormat="1" applyFill="1" applyBorder="1" applyAlignment="1">
      <alignment vertical="justify" wrapText="1"/>
    </xf>
    <xf numFmtId="1" fontId="0" fillId="0" borderId="21" xfId="0" applyNumberFormat="1" applyFill="1" applyBorder="1" applyAlignment="1">
      <alignment/>
    </xf>
    <xf numFmtId="1" fontId="0" fillId="33" borderId="21" xfId="0" applyNumberFormat="1" applyFill="1" applyBorder="1" applyAlignment="1" applyProtection="1">
      <alignment horizontal="center"/>
      <protection/>
    </xf>
    <xf numFmtId="0" fontId="23" fillId="34" borderId="21" xfId="36" applyFill="1" applyBorder="1" applyAlignment="1" applyProtection="1">
      <alignment horizontal="left"/>
      <protection locked="0"/>
    </xf>
    <xf numFmtId="0" fontId="10" fillId="33" borderId="14" xfId="0" applyFont="1" applyFill="1" applyBorder="1" applyAlignment="1">
      <alignment horizontal="center"/>
    </xf>
    <xf numFmtId="0" fontId="10" fillId="33" borderId="16" xfId="0" applyFont="1" applyFill="1" applyBorder="1" applyAlignment="1">
      <alignment horizontal="center"/>
    </xf>
    <xf numFmtId="0" fontId="10" fillId="33" borderId="14" xfId="0" applyFont="1" applyFill="1" applyBorder="1" applyAlignment="1">
      <alignment horizontal="center" wrapText="1"/>
    </xf>
    <xf numFmtId="0" fontId="10" fillId="33" borderId="16" xfId="0" applyFont="1" applyFill="1" applyBorder="1" applyAlignment="1">
      <alignment horizontal="center" wrapText="1"/>
    </xf>
    <xf numFmtId="0" fontId="10" fillId="33" borderId="14" xfId="0" applyFont="1" applyFill="1" applyBorder="1" applyAlignment="1">
      <alignment/>
    </xf>
    <xf numFmtId="0" fontId="10" fillId="33" borderId="15" xfId="0" applyFont="1" applyFill="1" applyBorder="1" applyAlignment="1">
      <alignment/>
    </xf>
    <xf numFmtId="0" fontId="10" fillId="33" borderId="16" xfId="0" applyFont="1" applyFill="1" applyBorder="1" applyAlignment="1">
      <alignment/>
    </xf>
    <xf numFmtId="192" fontId="0" fillId="35" borderId="14" xfId="0" applyNumberFormat="1" applyFill="1" applyBorder="1" applyAlignment="1">
      <alignment horizontal="center"/>
    </xf>
    <xf numFmtId="192" fontId="0" fillId="35" borderId="15" xfId="0" applyNumberFormat="1" applyFill="1" applyBorder="1" applyAlignment="1">
      <alignment horizontal="center"/>
    </xf>
    <xf numFmtId="192" fontId="0" fillId="35" borderId="16" xfId="0" applyNumberFormat="1" applyFill="1" applyBorder="1" applyAlignment="1">
      <alignment horizontal="center"/>
    </xf>
    <xf numFmtId="0" fontId="32" fillId="33" borderId="21" xfId="0" applyFont="1" applyFill="1" applyBorder="1" applyAlignment="1" applyProtection="1">
      <alignment vertical="top" wrapText="1"/>
      <protection/>
    </xf>
    <xf numFmtId="0" fontId="27" fillId="35" borderId="11" xfId="0" applyFont="1" applyFill="1" applyBorder="1" applyAlignment="1" applyProtection="1">
      <alignment vertical="top" wrapText="1"/>
      <protection locked="0"/>
    </xf>
    <xf numFmtId="0" fontId="27" fillId="35" borderId="13" xfId="0" applyFont="1" applyFill="1" applyBorder="1" applyAlignment="1" applyProtection="1">
      <alignment vertical="top" wrapText="1"/>
      <protection locked="0"/>
    </xf>
    <xf numFmtId="0" fontId="27" fillId="35" borderId="18" xfId="0" applyFont="1" applyFill="1" applyBorder="1" applyAlignment="1" applyProtection="1">
      <alignment vertical="top" wrapText="1"/>
      <protection locked="0"/>
    </xf>
    <xf numFmtId="0" fontId="27" fillId="35" borderId="19" xfId="0" applyFont="1" applyFill="1" applyBorder="1" applyAlignment="1" applyProtection="1">
      <alignment vertical="top" wrapText="1"/>
      <protection locked="0"/>
    </xf>
    <xf numFmtId="0" fontId="27" fillId="35" borderId="23" xfId="0" applyFont="1" applyFill="1" applyBorder="1" applyAlignment="1" applyProtection="1">
      <alignment vertical="top" wrapText="1"/>
      <protection locked="0"/>
    </xf>
    <xf numFmtId="0" fontId="27" fillId="35" borderId="22" xfId="0" applyFont="1" applyFill="1" applyBorder="1" applyAlignment="1" applyProtection="1">
      <alignment vertical="top" wrapText="1"/>
      <protection locked="0"/>
    </xf>
    <xf numFmtId="0" fontId="40" fillId="33" borderId="0" xfId="0" applyFont="1" applyFill="1" applyAlignment="1" applyProtection="1">
      <alignment horizontal="left"/>
      <protection/>
    </xf>
    <xf numFmtId="0" fontId="41" fillId="33" borderId="0" xfId="0" applyFont="1" applyFill="1" applyAlignment="1" applyProtection="1">
      <alignment horizontal="left"/>
      <protection/>
    </xf>
    <xf numFmtId="0" fontId="0" fillId="33" borderId="0" xfId="0" applyFont="1" applyFill="1" applyAlignment="1" applyProtection="1">
      <alignment horizontal="left"/>
      <protection/>
    </xf>
    <xf numFmtId="0" fontId="36" fillId="33" borderId="0" xfId="0" applyFont="1" applyFill="1" applyAlignment="1" applyProtection="1">
      <alignment wrapText="1"/>
      <protection/>
    </xf>
    <xf numFmtId="0" fontId="11" fillId="33" borderId="0" xfId="0" applyFont="1" applyFill="1" applyAlignment="1" applyProtection="1">
      <alignment horizontal="left"/>
      <protection/>
    </xf>
    <xf numFmtId="0" fontId="18" fillId="33" borderId="0" xfId="0" applyFont="1" applyFill="1" applyAlignment="1" applyProtection="1">
      <alignment horizontal="left"/>
      <protection/>
    </xf>
    <xf numFmtId="0" fontId="0" fillId="35" borderId="11" xfId="0" applyFont="1" applyFill="1" applyBorder="1" applyAlignment="1" applyProtection="1">
      <alignment vertical="top" wrapText="1"/>
      <protection locked="0"/>
    </xf>
    <xf numFmtId="0" fontId="0" fillId="35" borderId="12" xfId="0" applyFont="1" applyFill="1" applyBorder="1" applyAlignment="1" applyProtection="1">
      <alignment vertical="top" wrapText="1"/>
      <protection locked="0"/>
    </xf>
    <xf numFmtId="0" fontId="0" fillId="35" borderId="13" xfId="0" applyFont="1" applyFill="1" applyBorder="1" applyAlignment="1" applyProtection="1">
      <alignment vertical="top" wrapText="1"/>
      <protection locked="0"/>
    </xf>
    <xf numFmtId="0" fontId="0" fillId="35" borderId="18" xfId="0" applyFont="1" applyFill="1" applyBorder="1" applyAlignment="1" applyProtection="1">
      <alignment vertical="top" wrapText="1"/>
      <protection locked="0"/>
    </xf>
    <xf numFmtId="0" fontId="0" fillId="35" borderId="0" xfId="0" applyFont="1" applyFill="1" applyBorder="1" applyAlignment="1" applyProtection="1">
      <alignment vertical="top" wrapText="1"/>
      <protection locked="0"/>
    </xf>
    <xf numFmtId="0" fontId="0" fillId="35" borderId="19" xfId="0" applyFont="1" applyFill="1" applyBorder="1" applyAlignment="1" applyProtection="1">
      <alignment vertical="top" wrapText="1"/>
      <protection locked="0"/>
    </xf>
    <xf numFmtId="0" fontId="0" fillId="35" borderId="23" xfId="0" applyFont="1" applyFill="1" applyBorder="1" applyAlignment="1" applyProtection="1">
      <alignment vertical="top" wrapText="1"/>
      <protection locked="0"/>
    </xf>
    <xf numFmtId="0" fontId="0" fillId="35" borderId="24" xfId="0" applyFont="1" applyFill="1" applyBorder="1" applyAlignment="1" applyProtection="1">
      <alignment vertical="top" wrapText="1"/>
      <protection locked="0"/>
    </xf>
    <xf numFmtId="0" fontId="0" fillId="35" borderId="22" xfId="0" applyFont="1" applyFill="1" applyBorder="1" applyAlignment="1" applyProtection="1">
      <alignment vertical="top" wrapText="1"/>
      <protection locked="0"/>
    </xf>
    <xf numFmtId="0" fontId="0" fillId="33" borderId="0" xfId="0"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6" fillId="33" borderId="10" xfId="0" applyFont="1" applyFill="1" applyBorder="1" applyAlignment="1" applyProtection="1">
      <alignment horizontal="center"/>
      <protection/>
    </xf>
    <xf numFmtId="0" fontId="10" fillId="33" borderId="21" xfId="0" applyFont="1" applyFill="1" applyBorder="1" applyAlignment="1" applyProtection="1">
      <alignment/>
      <protection/>
    </xf>
    <xf numFmtId="0" fontId="6" fillId="33" borderId="23" xfId="0" applyFont="1" applyFill="1" applyBorder="1" applyAlignment="1" applyProtection="1">
      <alignment horizontal="center"/>
      <protection/>
    </xf>
    <xf numFmtId="0" fontId="6" fillId="33" borderId="22" xfId="0" applyFont="1" applyFill="1" applyBorder="1" applyAlignment="1" applyProtection="1">
      <alignment horizontal="center"/>
      <protection/>
    </xf>
    <xf numFmtId="0" fontId="6" fillId="33" borderId="11" xfId="0" applyFont="1" applyFill="1" applyBorder="1" applyAlignment="1" applyProtection="1">
      <alignment horizontal="center"/>
      <protection/>
    </xf>
    <xf numFmtId="0" fontId="6" fillId="33" borderId="13" xfId="0" applyFont="1" applyFill="1" applyBorder="1" applyAlignment="1" applyProtection="1">
      <alignment horizontal="center"/>
      <protection/>
    </xf>
    <xf numFmtId="0" fontId="0" fillId="34" borderId="23" xfId="0" applyFill="1" applyBorder="1" applyAlignment="1" applyProtection="1">
      <alignment/>
      <protection locked="0"/>
    </xf>
    <xf numFmtId="0" fontId="0" fillId="34" borderId="24" xfId="0" applyFill="1" applyBorder="1" applyAlignment="1" applyProtection="1">
      <alignment/>
      <protection locked="0"/>
    </xf>
    <xf numFmtId="0" fontId="0" fillId="34" borderId="22" xfId="0" applyFill="1" applyBorder="1" applyAlignment="1" applyProtection="1">
      <alignment/>
      <protection locked="0"/>
    </xf>
    <xf numFmtId="0" fontId="6" fillId="33" borderId="11" xfId="0" applyFont="1" applyFill="1" applyBorder="1" applyAlignment="1" applyProtection="1">
      <alignment wrapText="1"/>
      <protection/>
    </xf>
    <xf numFmtId="0" fontId="6" fillId="33" borderId="12" xfId="0" applyFont="1" applyFill="1" applyBorder="1" applyAlignment="1" applyProtection="1">
      <alignment wrapText="1"/>
      <protection/>
    </xf>
    <xf numFmtId="0" fontId="6" fillId="33" borderId="13" xfId="0" applyFont="1" applyFill="1" applyBorder="1" applyAlignment="1" applyProtection="1">
      <alignment wrapText="1"/>
      <protection/>
    </xf>
    <xf numFmtId="0" fontId="32" fillId="33" borderId="14" xfId="0" applyFont="1" applyFill="1" applyBorder="1" applyAlignment="1" applyProtection="1">
      <alignment horizontal="center" vertical="top" wrapText="1"/>
      <protection/>
    </xf>
    <xf numFmtId="0" fontId="32" fillId="33" borderId="15" xfId="0" applyFont="1" applyFill="1" applyBorder="1" applyAlignment="1" applyProtection="1">
      <alignment horizontal="center" vertical="top" wrapText="1"/>
      <protection/>
    </xf>
    <xf numFmtId="0" fontId="32" fillId="33" borderId="16" xfId="0" applyFont="1" applyFill="1" applyBorder="1" applyAlignment="1" applyProtection="1">
      <alignment horizontal="center" vertical="top" wrapText="1"/>
      <protection/>
    </xf>
    <xf numFmtId="0" fontId="32" fillId="33" borderId="14" xfId="0" applyFont="1" applyFill="1" applyBorder="1" applyAlignment="1" applyProtection="1">
      <alignment horizontal="center" wrapText="1"/>
      <protection/>
    </xf>
    <xf numFmtId="0" fontId="32" fillId="33" borderId="15" xfId="0" applyFont="1" applyFill="1" applyBorder="1" applyAlignment="1" applyProtection="1">
      <alignment horizontal="center" wrapText="1"/>
      <protection/>
    </xf>
    <xf numFmtId="0" fontId="32" fillId="33" borderId="16" xfId="0" applyFont="1" applyFill="1" applyBorder="1" applyAlignment="1" applyProtection="1">
      <alignment horizontal="center" wrapText="1"/>
      <protection/>
    </xf>
    <xf numFmtId="0" fontId="34" fillId="33" borderId="0" xfId="0" applyFont="1" applyFill="1" applyAlignment="1" applyProtection="1">
      <alignment wrapText="1"/>
      <protection/>
    </xf>
    <xf numFmtId="0" fontId="35" fillId="33" borderId="0" xfId="0" applyFont="1" applyFill="1" applyAlignment="1" applyProtection="1">
      <alignment wrapText="1"/>
      <protection/>
    </xf>
    <xf numFmtId="0" fontId="27" fillId="33" borderId="0" xfId="0" applyFont="1" applyFill="1" applyAlignment="1" applyProtection="1">
      <alignment wrapText="1"/>
      <protection/>
    </xf>
    <xf numFmtId="0" fontId="33" fillId="33" borderId="14" xfId="0" applyFont="1" applyFill="1" applyBorder="1" applyAlignment="1" applyProtection="1">
      <alignment vertical="top" wrapText="1"/>
      <protection/>
    </xf>
    <xf numFmtId="0" fontId="33" fillId="33" borderId="15" xfId="0" applyFont="1" applyFill="1" applyBorder="1" applyAlignment="1" applyProtection="1">
      <alignment vertical="top" wrapText="1"/>
      <protection/>
    </xf>
    <xf numFmtId="0" fontId="33" fillId="33" borderId="16" xfId="0" applyFont="1" applyFill="1" applyBorder="1" applyAlignment="1" applyProtection="1">
      <alignment vertical="top" wrapText="1"/>
      <protection/>
    </xf>
    <xf numFmtId="0" fontId="37" fillId="35" borderId="11" xfId="0" applyFont="1" applyFill="1" applyBorder="1" applyAlignment="1" applyProtection="1">
      <alignment vertical="top" wrapText="1"/>
      <protection locked="0"/>
    </xf>
    <xf numFmtId="0" fontId="37" fillId="35" borderId="12" xfId="0" applyFont="1" applyFill="1" applyBorder="1" applyAlignment="1" applyProtection="1">
      <alignment vertical="top" wrapText="1"/>
      <protection locked="0"/>
    </xf>
    <xf numFmtId="0" fontId="37" fillId="35" borderId="13" xfId="0" applyFont="1" applyFill="1" applyBorder="1" applyAlignment="1" applyProtection="1">
      <alignment vertical="top" wrapText="1"/>
      <protection locked="0"/>
    </xf>
    <xf numFmtId="0" fontId="37" fillId="35" borderId="18" xfId="0" applyFont="1" applyFill="1" applyBorder="1" applyAlignment="1" applyProtection="1">
      <alignment vertical="top" wrapText="1"/>
      <protection locked="0"/>
    </xf>
    <xf numFmtId="0" fontId="37" fillId="35" borderId="0" xfId="0" applyFont="1" applyFill="1" applyBorder="1" applyAlignment="1" applyProtection="1">
      <alignment vertical="top" wrapText="1"/>
      <protection locked="0"/>
    </xf>
    <xf numFmtId="0" fontId="37" fillId="35" borderId="19" xfId="0" applyFont="1" applyFill="1" applyBorder="1" applyAlignment="1" applyProtection="1">
      <alignment vertical="top" wrapText="1"/>
      <protection locked="0"/>
    </xf>
    <xf numFmtId="0" fontId="37" fillId="35" borderId="23" xfId="0" applyFont="1" applyFill="1" applyBorder="1" applyAlignment="1" applyProtection="1">
      <alignment vertical="top" wrapText="1"/>
      <protection locked="0"/>
    </xf>
    <xf numFmtId="0" fontId="37" fillId="35" borderId="24" xfId="0" applyFont="1" applyFill="1" applyBorder="1" applyAlignment="1" applyProtection="1">
      <alignment vertical="top" wrapText="1"/>
      <protection locked="0"/>
    </xf>
    <xf numFmtId="0" fontId="37" fillId="35" borderId="22" xfId="0" applyFont="1" applyFill="1" applyBorder="1" applyAlignment="1" applyProtection="1">
      <alignment vertical="top" wrapText="1"/>
      <protection locked="0"/>
    </xf>
    <xf numFmtId="0" fontId="33" fillId="33" borderId="11" xfId="0" applyFont="1" applyFill="1" applyBorder="1" applyAlignment="1" applyProtection="1">
      <alignment vertical="top" wrapText="1"/>
      <protection/>
    </xf>
    <xf numFmtId="0" fontId="33" fillId="33" borderId="12" xfId="0" applyFont="1" applyFill="1" applyBorder="1" applyAlignment="1" applyProtection="1">
      <alignment vertical="top" wrapText="1"/>
      <protection/>
    </xf>
    <xf numFmtId="0" fontId="33" fillId="33" borderId="13" xfId="0" applyFont="1" applyFill="1" applyBorder="1" applyAlignment="1" applyProtection="1">
      <alignment vertical="top" wrapText="1"/>
      <protection/>
    </xf>
    <xf numFmtId="0" fontId="33" fillId="33" borderId="23" xfId="0" applyFont="1" applyFill="1" applyBorder="1" applyAlignment="1" applyProtection="1">
      <alignment vertical="top" wrapText="1"/>
      <protection/>
    </xf>
    <xf numFmtId="0" fontId="33" fillId="33" borderId="24" xfId="0" applyFont="1" applyFill="1" applyBorder="1" applyAlignment="1" applyProtection="1">
      <alignment vertical="top" wrapText="1"/>
      <protection/>
    </xf>
    <xf numFmtId="0" fontId="33" fillId="33" borderId="22" xfId="0" applyFont="1" applyFill="1" applyBorder="1" applyAlignment="1" applyProtection="1">
      <alignment vertical="top" wrapText="1"/>
      <protection/>
    </xf>
    <xf numFmtId="0" fontId="27" fillId="34" borderId="11" xfId="0" applyFont="1" applyFill="1" applyBorder="1" applyAlignment="1" applyProtection="1">
      <alignment vertical="top" wrapText="1"/>
      <protection locked="0"/>
    </xf>
    <xf numFmtId="0" fontId="27" fillId="34" borderId="12" xfId="0" applyFont="1" applyFill="1" applyBorder="1" applyAlignment="1" applyProtection="1">
      <alignment vertical="top" wrapText="1"/>
      <protection locked="0"/>
    </xf>
    <xf numFmtId="0" fontId="27" fillId="34" borderId="13" xfId="0" applyFont="1" applyFill="1" applyBorder="1" applyAlignment="1" applyProtection="1">
      <alignment vertical="top" wrapText="1"/>
      <protection locked="0"/>
    </xf>
    <xf numFmtId="0" fontId="27" fillId="34" borderId="18" xfId="0" applyFont="1" applyFill="1" applyBorder="1" applyAlignment="1" applyProtection="1">
      <alignment vertical="top" wrapText="1"/>
      <protection locked="0"/>
    </xf>
    <xf numFmtId="0" fontId="27" fillId="34" borderId="0" xfId="0" applyFont="1" applyFill="1" applyBorder="1" applyAlignment="1" applyProtection="1">
      <alignment vertical="top" wrapText="1"/>
      <protection locked="0"/>
    </xf>
    <xf numFmtId="0" fontId="27" fillId="34" borderId="19" xfId="0" applyFont="1" applyFill="1" applyBorder="1" applyAlignment="1" applyProtection="1">
      <alignment vertical="top" wrapText="1"/>
      <protection locked="0"/>
    </xf>
    <xf numFmtId="0" fontId="27" fillId="34" borderId="23" xfId="0" applyFont="1" applyFill="1" applyBorder="1" applyAlignment="1" applyProtection="1">
      <alignment vertical="top" wrapText="1"/>
      <protection locked="0"/>
    </xf>
    <xf numFmtId="0" fontId="27" fillId="34" borderId="24" xfId="0" applyFont="1" applyFill="1" applyBorder="1" applyAlignment="1" applyProtection="1">
      <alignment vertical="top" wrapText="1"/>
      <protection locked="0"/>
    </xf>
    <xf numFmtId="0" fontId="27" fillId="34" borderId="22" xfId="0" applyFont="1" applyFill="1" applyBorder="1" applyAlignment="1" applyProtection="1">
      <alignment vertical="top" wrapText="1"/>
      <protection locked="0"/>
    </xf>
    <xf numFmtId="0" fontId="28" fillId="33" borderId="14" xfId="0" applyFont="1" applyFill="1" applyBorder="1" applyAlignment="1" applyProtection="1">
      <alignment vertical="top" wrapText="1"/>
      <protection/>
    </xf>
    <xf numFmtId="0" fontId="28" fillId="33" borderId="15" xfId="0" applyFont="1" applyFill="1" applyBorder="1" applyAlignment="1" applyProtection="1">
      <alignment vertical="top" wrapText="1"/>
      <protection/>
    </xf>
    <xf numFmtId="0" fontId="28" fillId="33" borderId="16" xfId="0" applyFont="1" applyFill="1" applyBorder="1" applyAlignment="1" applyProtection="1">
      <alignment vertical="top" wrapText="1"/>
      <protection/>
    </xf>
    <xf numFmtId="0" fontId="27" fillId="33" borderId="10" xfId="0" applyFont="1" applyFill="1" applyBorder="1" applyAlignment="1" applyProtection="1">
      <alignment vertical="top" wrapText="1"/>
      <protection/>
    </xf>
    <xf numFmtId="0" fontId="27" fillId="33" borderId="20" xfId="0" applyFont="1" applyFill="1" applyBorder="1" applyAlignment="1" applyProtection="1">
      <alignment vertical="top" wrapText="1"/>
      <protection/>
    </xf>
    <xf numFmtId="0" fontId="6" fillId="33" borderId="21" xfId="0" applyFont="1" applyFill="1" applyBorder="1" applyAlignment="1" applyProtection="1">
      <alignment horizontal="center"/>
      <protection/>
    </xf>
    <xf numFmtId="0" fontId="21" fillId="33" borderId="10" xfId="0" applyFont="1" applyFill="1" applyBorder="1" applyAlignment="1" applyProtection="1">
      <alignment horizontal="center" wrapText="1"/>
      <protection/>
    </xf>
    <xf numFmtId="0" fontId="21" fillId="33" borderId="17" xfId="0" applyFont="1" applyFill="1" applyBorder="1" applyAlignment="1" applyProtection="1">
      <alignment horizontal="center" wrapText="1"/>
      <protection/>
    </xf>
    <xf numFmtId="0" fontId="21" fillId="33" borderId="20" xfId="0" applyFont="1" applyFill="1" applyBorder="1" applyAlignment="1" applyProtection="1">
      <alignment horizontal="center" wrapText="1"/>
      <protection/>
    </xf>
    <xf numFmtId="0" fontId="6" fillId="33" borderId="14" xfId="0" applyFont="1" applyFill="1" applyBorder="1" applyAlignment="1" applyProtection="1">
      <alignment/>
      <protection/>
    </xf>
    <xf numFmtId="0" fontId="6" fillId="33" borderId="15" xfId="0" applyFont="1" applyFill="1" applyBorder="1" applyAlignment="1" applyProtection="1">
      <alignment/>
      <protection/>
    </xf>
    <xf numFmtId="0" fontId="6" fillId="33" borderId="16" xfId="0" applyFont="1" applyFill="1" applyBorder="1" applyAlignment="1" applyProtection="1">
      <alignment/>
      <protection/>
    </xf>
    <xf numFmtId="0" fontId="0" fillId="35" borderId="14" xfId="0" applyFill="1" applyBorder="1" applyAlignment="1" applyProtection="1">
      <alignment/>
      <protection locked="0"/>
    </xf>
    <xf numFmtId="0" fontId="0" fillId="35" borderId="15" xfId="0" applyFill="1" applyBorder="1" applyAlignment="1" applyProtection="1">
      <alignment/>
      <protection locked="0"/>
    </xf>
    <xf numFmtId="0" fontId="0" fillId="35" borderId="16" xfId="0" applyFill="1" applyBorder="1" applyAlignment="1" applyProtection="1">
      <alignment/>
      <protection locked="0"/>
    </xf>
    <xf numFmtId="0" fontId="6" fillId="33" borderId="10" xfId="0" applyFont="1" applyFill="1" applyBorder="1" applyAlignment="1" applyProtection="1">
      <alignment wrapText="1"/>
      <protection/>
    </xf>
    <xf numFmtId="0" fontId="6" fillId="33" borderId="17" xfId="0" applyFont="1" applyFill="1" applyBorder="1" applyAlignment="1" applyProtection="1">
      <alignment wrapText="1"/>
      <protection/>
    </xf>
    <xf numFmtId="0" fontId="6" fillId="33" borderId="20" xfId="0" applyFont="1" applyFill="1" applyBorder="1" applyAlignment="1" applyProtection="1">
      <alignment wrapText="1"/>
      <protection/>
    </xf>
    <xf numFmtId="0" fontId="45" fillId="35" borderId="11" xfId="0" applyFont="1" applyFill="1" applyBorder="1" applyAlignment="1" applyProtection="1">
      <alignment vertical="center" wrapText="1"/>
      <protection locked="0"/>
    </xf>
    <xf numFmtId="0" fontId="0" fillId="0" borderId="12" xfId="0" applyBorder="1" applyAlignment="1">
      <alignment vertical="center"/>
    </xf>
    <xf numFmtId="0" fontId="0" fillId="0" borderId="13" xfId="0" applyBorder="1" applyAlignment="1">
      <alignment vertical="center"/>
    </xf>
    <xf numFmtId="0" fontId="0" fillId="0" borderId="18" xfId="0" applyBorder="1" applyAlignment="1">
      <alignment vertical="center"/>
    </xf>
    <xf numFmtId="0" fontId="0" fillId="0" borderId="0" xfId="0" applyAlignment="1">
      <alignment vertical="center"/>
    </xf>
    <xf numFmtId="0" fontId="0" fillId="0" borderId="19"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2" xfId="0" applyBorder="1" applyAlignment="1">
      <alignment vertical="center"/>
    </xf>
    <xf numFmtId="0" fontId="27" fillId="33" borderId="18" xfId="0" applyFont="1" applyFill="1" applyBorder="1" applyAlignment="1">
      <alignment wrapText="1"/>
    </xf>
    <xf numFmtId="0" fontId="43" fillId="33" borderId="23" xfId="0" applyFont="1" applyFill="1" applyBorder="1" applyAlignment="1">
      <alignment horizontal="center" vertical="top" wrapText="1"/>
    </xf>
    <xf numFmtId="0" fontId="5" fillId="33" borderId="22" xfId="0" applyFont="1" applyFill="1" applyBorder="1" applyAlignment="1">
      <alignment horizontal="center" vertical="top" wrapText="1"/>
    </xf>
    <xf numFmtId="0" fontId="42" fillId="33" borderId="18" xfId="0" applyFont="1" applyFill="1" applyBorder="1" applyAlignment="1">
      <alignment horizontal="left" vertical="top" wrapText="1" indent="2"/>
    </xf>
    <xf numFmtId="0" fontId="42" fillId="33" borderId="0" xfId="0" applyFont="1" applyFill="1" applyAlignment="1">
      <alignment horizontal="left" vertical="top" wrapText="1" indent="2"/>
    </xf>
    <xf numFmtId="0" fontId="42" fillId="33" borderId="0" xfId="0" applyFont="1" applyFill="1" applyBorder="1" applyAlignment="1">
      <alignment horizontal="left" vertical="top" wrapText="1" indent="2"/>
    </xf>
    <xf numFmtId="0" fontId="5" fillId="33" borderId="14" xfId="0" applyFont="1" applyFill="1" applyBorder="1" applyAlignment="1">
      <alignment horizontal="center"/>
    </xf>
    <xf numFmtId="0" fontId="5" fillId="33" borderId="16" xfId="0" applyFont="1" applyFill="1" applyBorder="1" applyAlignment="1">
      <alignment horizontal="center"/>
    </xf>
    <xf numFmtId="0" fontId="5" fillId="33" borderId="14" xfId="0" applyFont="1" applyFill="1" applyBorder="1" applyAlignment="1">
      <alignment horizontal="center" vertical="center"/>
    </xf>
    <xf numFmtId="0" fontId="5" fillId="33" borderId="16" xfId="0" applyFont="1" applyFill="1" applyBorder="1" applyAlignment="1">
      <alignment horizontal="center" vertical="center"/>
    </xf>
    <xf numFmtId="0" fontId="0" fillId="34" borderId="14" xfId="0" applyFont="1" applyFill="1" applyBorder="1" applyAlignment="1" applyProtection="1">
      <alignment horizontal="left"/>
      <protection locked="0"/>
    </xf>
    <xf numFmtId="0" fontId="0" fillId="0" borderId="15" xfId="0" applyFont="1" applyBorder="1" applyAlignment="1" applyProtection="1">
      <alignment/>
      <protection locked="0"/>
    </xf>
    <xf numFmtId="0" fontId="0" fillId="0" borderId="16" xfId="0" applyFont="1" applyBorder="1" applyAlignment="1" applyProtection="1">
      <alignment/>
      <protection locked="0"/>
    </xf>
    <xf numFmtId="0" fontId="0" fillId="34" borderId="14" xfId="0" applyFont="1" applyFill="1" applyBorder="1" applyAlignment="1" applyProtection="1">
      <alignment horizontal="left"/>
      <protection/>
    </xf>
    <xf numFmtId="0" fontId="0" fillId="34" borderId="15" xfId="0" applyFont="1" applyFill="1" applyBorder="1" applyAlignment="1" applyProtection="1">
      <alignment/>
      <protection/>
    </xf>
    <xf numFmtId="0" fontId="0" fillId="34" borderId="16" xfId="0" applyFont="1" applyFill="1" applyBorder="1" applyAlignment="1" applyProtection="1">
      <alignment/>
      <protection/>
    </xf>
    <xf numFmtId="0" fontId="0" fillId="34" borderId="15" xfId="0" applyFont="1" applyFill="1" applyBorder="1" applyAlignment="1" applyProtection="1">
      <alignment horizontal="left"/>
      <protection locked="0"/>
    </xf>
    <xf numFmtId="0" fontId="0" fillId="34" borderId="16" xfId="0" applyFont="1" applyFill="1" applyBorder="1" applyAlignment="1" applyProtection="1">
      <alignment horizontal="left"/>
      <protection locked="0"/>
    </xf>
    <xf numFmtId="0" fontId="0" fillId="0" borderId="12" xfId="0" applyNumberFormat="1" applyFill="1" applyBorder="1" applyAlignment="1">
      <alignment vertical="justify" wrapText="1"/>
    </xf>
    <xf numFmtId="0" fontId="6" fillId="33" borderId="21" xfId="0" applyFont="1" applyFill="1" applyBorder="1" applyAlignment="1">
      <alignment horizontal="center"/>
    </xf>
    <xf numFmtId="0" fontId="10" fillId="33" borderId="11" xfId="0" applyFont="1" applyFill="1" applyBorder="1" applyAlignment="1">
      <alignment horizontal="center"/>
    </xf>
    <xf numFmtId="0" fontId="10" fillId="33" borderId="13" xfId="0" applyFont="1" applyFill="1" applyBorder="1" applyAlignment="1">
      <alignment horizontal="center"/>
    </xf>
    <xf numFmtId="0" fontId="0" fillId="33" borderId="14" xfId="0" applyFill="1" applyBorder="1" applyAlignment="1" applyProtection="1">
      <alignment horizontal="center"/>
      <protection locked="0"/>
    </xf>
    <xf numFmtId="0" fontId="0" fillId="33" borderId="15" xfId="0" applyFill="1" applyBorder="1" applyAlignment="1" applyProtection="1">
      <alignment horizontal="center"/>
      <protection locked="0"/>
    </xf>
    <xf numFmtId="0" fontId="0" fillId="33" borderId="16" xfId="0" applyFill="1" applyBorder="1" applyAlignment="1" applyProtection="1">
      <alignment horizontal="center"/>
      <protection locked="0"/>
    </xf>
    <xf numFmtId="0" fontId="6" fillId="33" borderId="11" xfId="0" applyFont="1" applyFill="1" applyBorder="1" applyAlignment="1">
      <alignment horizontal="center" vertical="top" wrapText="1"/>
    </xf>
    <xf numFmtId="0" fontId="6" fillId="33" borderId="13" xfId="0" applyFont="1" applyFill="1" applyBorder="1" applyAlignment="1">
      <alignment horizontal="center" vertical="top" wrapText="1"/>
    </xf>
    <xf numFmtId="0" fontId="7" fillId="33" borderId="15" xfId="0" applyFont="1" applyFill="1" applyBorder="1" applyAlignment="1">
      <alignment/>
    </xf>
    <xf numFmtId="0" fontId="7" fillId="33" borderId="16" xfId="0" applyFont="1" applyFill="1" applyBorder="1" applyAlignment="1">
      <alignment/>
    </xf>
    <xf numFmtId="0" fontId="7" fillId="0" borderId="16" xfId="0" applyFont="1" applyBorder="1" applyAlignment="1">
      <alignment/>
    </xf>
    <xf numFmtId="0" fontId="0" fillId="0" borderId="12" xfId="0" applyNumberFormat="1" applyFill="1" applyBorder="1" applyAlignment="1">
      <alignment horizontal="left" vertical="justify" wrapText="1"/>
    </xf>
    <xf numFmtId="0" fontId="0" fillId="0" borderId="0" xfId="0" applyNumberFormat="1" applyFill="1" applyBorder="1" applyAlignment="1">
      <alignment horizontal="left" vertical="justify" wrapText="1"/>
    </xf>
    <xf numFmtId="0" fontId="10" fillId="33" borderId="21" xfId="0" applyFont="1" applyFill="1" applyBorder="1" applyAlignment="1">
      <alignment/>
    </xf>
    <xf numFmtId="0" fontId="45" fillId="35" borderId="14" xfId="0" applyFont="1" applyFill="1" applyBorder="1" applyAlignment="1" applyProtection="1">
      <alignment horizontal="left" vertical="center" wrapText="1"/>
      <protection locked="0"/>
    </xf>
    <xf numFmtId="0" fontId="45" fillId="35" borderId="15" xfId="0" applyFont="1" applyFill="1" applyBorder="1" applyAlignment="1" applyProtection="1">
      <alignment horizontal="left" vertical="center" wrapText="1"/>
      <protection locked="0"/>
    </xf>
    <xf numFmtId="0" fontId="45" fillId="35" borderId="16" xfId="0" applyFont="1" applyFill="1" applyBorder="1" applyAlignment="1" applyProtection="1">
      <alignment horizontal="left" vertical="center" wrapText="1"/>
      <protection locked="0"/>
    </xf>
    <xf numFmtId="0" fontId="42" fillId="33" borderId="18" xfId="0" applyFont="1" applyFill="1" applyBorder="1" applyAlignment="1">
      <alignment horizontal="left" vertical="center" wrapText="1" indent="2"/>
    </xf>
    <xf numFmtId="0" fontId="42" fillId="33" borderId="0" xfId="0" applyFont="1" applyFill="1" applyBorder="1" applyAlignment="1">
      <alignment horizontal="left" vertical="center" wrapText="1" indent="2"/>
    </xf>
    <xf numFmtId="0" fontId="0" fillId="35" borderId="14" xfId="0" applyFill="1" applyBorder="1" applyAlignment="1" applyProtection="1">
      <alignment horizontal="center"/>
      <protection locked="0"/>
    </xf>
    <xf numFmtId="0" fontId="0" fillId="35" borderId="15" xfId="0" applyFill="1" applyBorder="1" applyAlignment="1" applyProtection="1">
      <alignment horizontal="center"/>
      <protection locked="0"/>
    </xf>
    <xf numFmtId="0" fontId="0" fillId="35" borderId="16" xfId="0" applyFill="1" applyBorder="1" applyAlignment="1" applyProtection="1">
      <alignment horizontal="center"/>
      <protection locked="0"/>
    </xf>
    <xf numFmtId="0" fontId="10" fillId="33" borderId="15" xfId="0" applyFont="1" applyFill="1" applyBorder="1" applyAlignment="1">
      <alignment horizontal="center"/>
    </xf>
    <xf numFmtId="0" fontId="5" fillId="33" borderId="11" xfId="0" applyFont="1" applyFill="1" applyBorder="1" applyAlignment="1">
      <alignment horizontal="center" vertical="top" wrapText="1"/>
    </xf>
    <xf numFmtId="0" fontId="5" fillId="33" borderId="13" xfId="0" applyFont="1" applyFill="1" applyBorder="1" applyAlignment="1">
      <alignment horizontal="center" vertical="top" wrapText="1"/>
    </xf>
    <xf numFmtId="0" fontId="43" fillId="33" borderId="18" xfId="0" applyFont="1" applyFill="1" applyBorder="1" applyAlignment="1">
      <alignment horizontal="center" vertical="top" wrapText="1"/>
    </xf>
    <xf numFmtId="0" fontId="43" fillId="33" borderId="19" xfId="0" applyFont="1" applyFill="1" applyBorder="1" applyAlignment="1">
      <alignment horizontal="center" vertical="top" wrapText="1"/>
    </xf>
    <xf numFmtId="0" fontId="0" fillId="34" borderId="21" xfId="0" applyFont="1" applyFill="1" applyBorder="1" applyAlignment="1" applyProtection="1">
      <alignment horizontal="left"/>
      <protection locked="0"/>
    </xf>
    <xf numFmtId="0" fontId="5" fillId="33" borderId="14"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4" xfId="0" applyFont="1" applyFill="1" applyBorder="1" applyAlignment="1">
      <alignment horizontal="center" wrapText="1"/>
    </xf>
    <xf numFmtId="0" fontId="5" fillId="33" borderId="16" xfId="0" applyFont="1" applyFill="1" applyBorder="1" applyAlignment="1">
      <alignment horizontal="center" wrapText="1"/>
    </xf>
    <xf numFmtId="0" fontId="7" fillId="0" borderId="15" xfId="0" applyFont="1" applyBorder="1" applyAlignment="1">
      <alignment/>
    </xf>
    <xf numFmtId="0" fontId="6" fillId="33" borderId="23" xfId="0" applyFont="1" applyFill="1" applyBorder="1" applyAlignment="1">
      <alignment horizontal="center"/>
    </xf>
    <xf numFmtId="0" fontId="6" fillId="33" borderId="24" xfId="0" applyFont="1" applyFill="1" applyBorder="1" applyAlignment="1">
      <alignment horizontal="center"/>
    </xf>
    <xf numFmtId="0" fontId="43" fillId="33" borderId="22" xfId="0" applyFont="1" applyFill="1" applyBorder="1" applyAlignment="1">
      <alignment horizontal="center" vertical="top" wrapText="1"/>
    </xf>
    <xf numFmtId="0" fontId="10" fillId="33" borderId="14" xfId="0" applyFont="1" applyFill="1" applyBorder="1" applyAlignment="1">
      <alignment horizontal="left"/>
    </xf>
    <xf numFmtId="0" fontId="10" fillId="33" borderId="15" xfId="0" applyFont="1" applyFill="1" applyBorder="1" applyAlignment="1">
      <alignment horizontal="left"/>
    </xf>
    <xf numFmtId="0" fontId="10" fillId="33" borderId="16" xfId="0" applyFont="1" applyFill="1" applyBorder="1" applyAlignment="1">
      <alignment horizontal="lef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angelini.carlotta@minambiente.it"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E68:E68"/>
  <sheetViews>
    <sheetView zoomScale="120" zoomScaleNormal="120" zoomScalePageLayoutView="0" workbookViewId="0" topLeftCell="A1">
      <selection activeCell="M15" sqref="M15"/>
    </sheetView>
  </sheetViews>
  <sheetFormatPr defaultColWidth="9.140625" defaultRowHeight="12.75"/>
  <cols>
    <col min="11" max="11" width="1.7109375" style="0" customWidth="1"/>
  </cols>
  <sheetData>
    <row r="68" ht="12.75">
      <c r="E68" s="273"/>
    </row>
  </sheetData>
  <sheetProtection sheet="1" objects="1" scenarios="1"/>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6" r:id="rId3"/>
  <headerFooter alignWithMargins="0">
    <oddHeader>&amp;C&amp;A</oddHeader>
    <oddFooter>&amp;CPagina &amp;P</oddFooter>
  </headerFooter>
  <legacyDrawing r:id="rId2"/>
  <oleObjects>
    <oleObject progId="Document" shapeId="1878965" r:id="rId1"/>
  </oleObjects>
</worksheet>
</file>

<file path=xl/worksheets/sheet10.xml><?xml version="1.0" encoding="utf-8"?>
<worksheet xmlns="http://schemas.openxmlformats.org/spreadsheetml/2006/main" xmlns:r="http://schemas.openxmlformats.org/officeDocument/2006/relationships">
  <sheetPr>
    <pageSetUpPr fitToPage="1"/>
  </sheetPr>
  <dimension ref="A1:L38"/>
  <sheetViews>
    <sheetView showZeros="0" zoomScalePageLayoutView="0" workbookViewId="0" topLeftCell="A1">
      <pane xSplit="3" ySplit="13" topLeftCell="D14" activePane="bottomRight" state="frozen"/>
      <selection pane="topLeft" activeCell="A1" sqref="A1"/>
      <selection pane="topRight" activeCell="D1" sqref="D1"/>
      <selection pane="bottomLeft" activeCell="A14" sqref="A14"/>
      <selection pane="bottomRight" activeCell="E6" sqref="E6"/>
    </sheetView>
  </sheetViews>
  <sheetFormatPr defaultColWidth="9.140625" defaultRowHeight="12.75"/>
  <cols>
    <col min="1" max="1" width="3.421875" style="122" bestFit="1" customWidth="1"/>
    <col min="2" max="2" width="33.7109375" style="122" customWidth="1"/>
    <col min="3" max="3" width="18.28125" style="122" bestFit="1" customWidth="1"/>
    <col min="4" max="5" width="11.421875" style="122" customWidth="1"/>
    <col min="6" max="6" width="13.7109375" style="122" customWidth="1"/>
    <col min="7" max="7" width="9.28125" style="122" bestFit="1" customWidth="1"/>
    <col min="8" max="12" width="10.7109375" style="122" customWidth="1"/>
    <col min="13" max="16384" width="9.140625" style="122" customWidth="1"/>
  </cols>
  <sheetData>
    <row r="1" spans="2:3" ht="23.25">
      <c r="B1" s="205" t="s">
        <v>207</v>
      </c>
      <c r="C1" s="121"/>
    </row>
    <row r="2" spans="2:3" ht="3" customHeight="1">
      <c r="B2" s="206"/>
      <c r="C2" s="121"/>
    </row>
    <row r="3" spans="2:3" ht="15.75">
      <c r="B3" s="207" t="s">
        <v>195</v>
      </c>
      <c r="C3" s="142" t="s">
        <v>294</v>
      </c>
    </row>
    <row r="4" spans="2:3" ht="15" customHeight="1">
      <c r="B4" s="207" t="s">
        <v>203</v>
      </c>
      <c r="C4" s="143" t="s">
        <v>298</v>
      </c>
    </row>
    <row r="5" spans="2:3" ht="15.75" customHeight="1">
      <c r="B5" s="207" t="s">
        <v>204</v>
      </c>
      <c r="C5" s="142" t="s">
        <v>319</v>
      </c>
    </row>
    <row r="6" spans="2:3" ht="15.75">
      <c r="B6" s="207" t="s">
        <v>194</v>
      </c>
      <c r="C6" s="143">
        <v>2004</v>
      </c>
    </row>
    <row r="7" spans="2:3" ht="15.75">
      <c r="B7" s="207" t="s">
        <v>211</v>
      </c>
      <c r="C7" s="142" t="s">
        <v>297</v>
      </c>
    </row>
    <row r="8" spans="2:3" ht="3" customHeight="1">
      <c r="B8" s="208"/>
      <c r="C8" s="220"/>
    </row>
    <row r="9" spans="1:6" ht="15.75">
      <c r="A9" s="209"/>
      <c r="B9" s="133" t="s">
        <v>182</v>
      </c>
      <c r="C9" s="117">
        <v>100</v>
      </c>
      <c r="E9" s="209"/>
      <c r="F9" s="126"/>
    </row>
    <row r="10" spans="1:3" s="212" customFormat="1" ht="3" customHeight="1">
      <c r="A10" s="210"/>
      <c r="B10" s="211"/>
      <c r="C10" s="123"/>
    </row>
    <row r="11" spans="2:12" ht="12.75">
      <c r="B11" s="431" t="s">
        <v>212</v>
      </c>
      <c r="C11" s="422" t="s">
        <v>213</v>
      </c>
      <c r="D11" s="422" t="s">
        <v>218</v>
      </c>
      <c r="E11" s="422" t="s">
        <v>214</v>
      </c>
      <c r="F11" s="422" t="s">
        <v>289</v>
      </c>
      <c r="G11" s="421" t="s">
        <v>183</v>
      </c>
      <c r="H11" s="421"/>
      <c r="I11" s="421"/>
      <c r="J11" s="421"/>
      <c r="K11" s="421"/>
      <c r="L11" s="421"/>
    </row>
    <row r="12" spans="2:12" ht="12.75">
      <c r="B12" s="432"/>
      <c r="C12" s="423"/>
      <c r="D12" s="423"/>
      <c r="E12" s="423"/>
      <c r="F12" s="423"/>
      <c r="G12" s="213" t="s">
        <v>205</v>
      </c>
      <c r="H12" s="214" t="s">
        <v>174</v>
      </c>
      <c r="I12" s="214" t="s">
        <v>175</v>
      </c>
      <c r="J12" s="214" t="s">
        <v>176</v>
      </c>
      <c r="K12" s="214" t="s">
        <v>177</v>
      </c>
      <c r="L12" s="214" t="s">
        <v>178</v>
      </c>
    </row>
    <row r="13" spans="2:12" ht="12.75">
      <c r="B13" s="433"/>
      <c r="C13" s="424"/>
      <c r="D13" s="424"/>
      <c r="E13" s="424"/>
      <c r="F13" s="424"/>
      <c r="G13" s="215" t="s">
        <v>206</v>
      </c>
      <c r="H13" s="140" t="s">
        <v>147</v>
      </c>
      <c r="I13" s="140"/>
      <c r="J13" s="140"/>
      <c r="K13" s="140"/>
      <c r="L13" s="140"/>
    </row>
    <row r="14" spans="1:12" ht="12.75">
      <c r="A14" s="122">
        <v>1</v>
      </c>
      <c r="B14" s="141" t="s">
        <v>320</v>
      </c>
      <c r="C14" s="32">
        <v>6.298</v>
      </c>
      <c r="D14" s="32"/>
      <c r="E14" s="216">
        <f aca="true" t="shared" si="0" ref="E14:E28">IF(C14=0,"-",C14/$C$30)</f>
        <v>0.26211087065090727</v>
      </c>
      <c r="F14" s="332">
        <f>IF(C14=0,"-",IF(($C$9*E14)&lt;1,1,($C$9*E14)))</f>
        <v>26.211087065090727</v>
      </c>
      <c r="G14" s="137"/>
      <c r="H14" s="117">
        <v>29</v>
      </c>
      <c r="I14" s="117"/>
      <c r="J14" s="117"/>
      <c r="K14" s="117"/>
      <c r="L14" s="117"/>
    </row>
    <row r="15" spans="1:12" ht="12.75">
      <c r="A15" s="122">
        <v>2</v>
      </c>
      <c r="B15" s="141" t="s">
        <v>321</v>
      </c>
      <c r="C15" s="32">
        <v>5.755</v>
      </c>
      <c r="D15" s="32"/>
      <c r="E15" s="216">
        <f t="shared" si="0"/>
        <v>0.23951223572498748</v>
      </c>
      <c r="F15" s="332">
        <f aca="true" t="shared" si="1" ref="F15:F28">IF(C15=0,"-",IF(($C$9*E15)&lt;1,1,($C$9*E15)))</f>
        <v>23.951223572498748</v>
      </c>
      <c r="G15" s="137"/>
      <c r="H15" s="117">
        <v>9</v>
      </c>
      <c r="I15" s="117"/>
      <c r="J15" s="117"/>
      <c r="K15" s="117"/>
      <c r="L15" s="117"/>
    </row>
    <row r="16" spans="1:12" ht="12.75">
      <c r="A16" s="122">
        <v>3</v>
      </c>
      <c r="B16" s="141" t="s">
        <v>322</v>
      </c>
      <c r="C16" s="32">
        <v>5.89</v>
      </c>
      <c r="D16" s="32"/>
      <c r="E16" s="216">
        <f t="shared" si="0"/>
        <v>0.2451306808723156</v>
      </c>
      <c r="F16" s="332">
        <f t="shared" si="1"/>
        <v>24.51306808723156</v>
      </c>
      <c r="G16" s="137"/>
      <c r="H16" s="117">
        <v>23</v>
      </c>
      <c r="I16" s="117"/>
      <c r="J16" s="117"/>
      <c r="K16" s="117"/>
      <c r="L16" s="117"/>
    </row>
    <row r="17" spans="1:12" ht="12.75">
      <c r="A17" s="122">
        <v>4</v>
      </c>
      <c r="B17" s="141" t="s">
        <v>323</v>
      </c>
      <c r="C17" s="32">
        <v>3.954</v>
      </c>
      <c r="D17" s="32"/>
      <c r="E17" s="216">
        <f t="shared" si="0"/>
        <v>0.1645580156484102</v>
      </c>
      <c r="F17" s="332">
        <f t="shared" si="1"/>
        <v>16.455801564841018</v>
      </c>
      <c r="G17" s="137"/>
      <c r="H17" s="117">
        <v>16</v>
      </c>
      <c r="I17" s="117"/>
      <c r="J17" s="117"/>
      <c r="K17" s="117"/>
      <c r="L17" s="117"/>
    </row>
    <row r="18" spans="1:12" ht="12.75">
      <c r="A18" s="122">
        <v>5</v>
      </c>
      <c r="B18" s="141" t="s">
        <v>324</v>
      </c>
      <c r="C18" s="32">
        <v>2.131</v>
      </c>
      <c r="D18" s="32"/>
      <c r="E18" s="216">
        <f t="shared" si="0"/>
        <v>0.08868819710337937</v>
      </c>
      <c r="F18" s="332">
        <f t="shared" si="1"/>
        <v>8.868819710337936</v>
      </c>
      <c r="G18" s="137"/>
      <c r="H18" s="117">
        <v>17</v>
      </c>
      <c r="I18" s="117"/>
      <c r="J18" s="117"/>
      <c r="K18" s="117"/>
      <c r="L18" s="117"/>
    </row>
    <row r="19" spans="1:12" ht="12.75">
      <c r="A19" s="122">
        <v>6</v>
      </c>
      <c r="B19" s="141"/>
      <c r="C19" s="32"/>
      <c r="D19" s="32"/>
      <c r="E19" s="216" t="str">
        <f t="shared" si="0"/>
        <v>-</v>
      </c>
      <c r="F19" s="332" t="str">
        <f t="shared" si="1"/>
        <v>-</v>
      </c>
      <c r="G19" s="137"/>
      <c r="H19" s="117"/>
      <c r="I19" s="117"/>
      <c r="J19" s="117"/>
      <c r="K19" s="117"/>
      <c r="L19" s="117"/>
    </row>
    <row r="20" spans="1:12" ht="12.75">
      <c r="A20" s="122">
        <v>7</v>
      </c>
      <c r="B20" s="141"/>
      <c r="C20" s="32"/>
      <c r="D20" s="32"/>
      <c r="E20" s="216" t="str">
        <f t="shared" si="0"/>
        <v>-</v>
      </c>
      <c r="F20" s="332" t="str">
        <f t="shared" si="1"/>
        <v>-</v>
      </c>
      <c r="G20" s="137"/>
      <c r="H20" s="117"/>
      <c r="I20" s="117"/>
      <c r="J20" s="117"/>
      <c r="K20" s="117"/>
      <c r="L20" s="117"/>
    </row>
    <row r="21" spans="1:12" ht="12.75">
      <c r="A21" s="122">
        <v>8</v>
      </c>
      <c r="B21" s="141"/>
      <c r="C21" s="32"/>
      <c r="D21" s="32"/>
      <c r="E21" s="216" t="str">
        <f t="shared" si="0"/>
        <v>-</v>
      </c>
      <c r="F21" s="332" t="str">
        <f t="shared" si="1"/>
        <v>-</v>
      </c>
      <c r="G21" s="137"/>
      <c r="H21" s="117"/>
      <c r="I21" s="117"/>
      <c r="J21" s="117"/>
      <c r="K21" s="117"/>
      <c r="L21" s="117"/>
    </row>
    <row r="22" spans="1:12" ht="12.75">
      <c r="A22" s="122">
        <v>9</v>
      </c>
      <c r="B22" s="141"/>
      <c r="C22" s="32"/>
      <c r="D22" s="32"/>
      <c r="E22" s="216" t="str">
        <f t="shared" si="0"/>
        <v>-</v>
      </c>
      <c r="F22" s="332" t="str">
        <f t="shared" si="1"/>
        <v>-</v>
      </c>
      <c r="G22" s="137"/>
      <c r="H22" s="117"/>
      <c r="I22" s="117"/>
      <c r="J22" s="117"/>
      <c r="K22" s="117"/>
      <c r="L22" s="117"/>
    </row>
    <row r="23" spans="1:12" ht="12.75">
      <c r="A23" s="122">
        <v>10</v>
      </c>
      <c r="B23" s="141"/>
      <c r="C23" s="32"/>
      <c r="D23" s="32"/>
      <c r="E23" s="216" t="str">
        <f t="shared" si="0"/>
        <v>-</v>
      </c>
      <c r="F23" s="332" t="str">
        <f t="shared" si="1"/>
        <v>-</v>
      </c>
      <c r="G23" s="137"/>
      <c r="H23" s="117"/>
      <c r="I23" s="117"/>
      <c r="J23" s="117"/>
      <c r="K23" s="117"/>
      <c r="L23" s="117"/>
    </row>
    <row r="24" spans="1:12" ht="12.75">
      <c r="A24" s="122">
        <v>11</v>
      </c>
      <c r="B24" s="141"/>
      <c r="C24" s="32"/>
      <c r="D24" s="32"/>
      <c r="E24" s="216" t="str">
        <f t="shared" si="0"/>
        <v>-</v>
      </c>
      <c r="F24" s="332" t="str">
        <f t="shared" si="1"/>
        <v>-</v>
      </c>
      <c r="G24" s="137"/>
      <c r="H24" s="117"/>
      <c r="I24" s="117"/>
      <c r="J24" s="117"/>
      <c r="K24" s="117"/>
      <c r="L24" s="117"/>
    </row>
    <row r="25" spans="1:12" ht="12.75">
      <c r="A25" s="122">
        <v>12</v>
      </c>
      <c r="B25" s="141"/>
      <c r="C25" s="32"/>
      <c r="D25" s="32"/>
      <c r="E25" s="216" t="str">
        <f t="shared" si="0"/>
        <v>-</v>
      </c>
      <c r="F25" s="332" t="str">
        <f t="shared" si="1"/>
        <v>-</v>
      </c>
      <c r="G25" s="137"/>
      <c r="H25" s="117"/>
      <c r="I25" s="117"/>
      <c r="J25" s="117"/>
      <c r="K25" s="117"/>
      <c r="L25" s="117"/>
    </row>
    <row r="26" spans="1:12" ht="12.75">
      <c r="A26" s="122">
        <v>13</v>
      </c>
      <c r="B26" s="141"/>
      <c r="C26" s="32"/>
      <c r="D26" s="32"/>
      <c r="E26" s="216" t="str">
        <f t="shared" si="0"/>
        <v>-</v>
      </c>
      <c r="F26" s="332" t="str">
        <f t="shared" si="1"/>
        <v>-</v>
      </c>
      <c r="G26" s="137"/>
      <c r="H26" s="117"/>
      <c r="I26" s="117"/>
      <c r="J26" s="117"/>
      <c r="K26" s="117"/>
      <c r="L26" s="117"/>
    </row>
    <row r="27" spans="1:12" ht="12.75">
      <c r="A27" s="122">
        <v>14</v>
      </c>
      <c r="B27" s="141"/>
      <c r="C27" s="32"/>
      <c r="D27" s="32"/>
      <c r="E27" s="216" t="str">
        <f t="shared" si="0"/>
        <v>-</v>
      </c>
      <c r="F27" s="332" t="str">
        <f t="shared" si="1"/>
        <v>-</v>
      </c>
      <c r="G27" s="137"/>
      <c r="H27" s="117"/>
      <c r="I27" s="117"/>
      <c r="J27" s="117"/>
      <c r="K27" s="117"/>
      <c r="L27" s="117"/>
    </row>
    <row r="28" spans="1:12" ht="12.75">
      <c r="A28" s="122">
        <v>15</v>
      </c>
      <c r="B28" s="141"/>
      <c r="C28" s="32"/>
      <c r="D28" s="32"/>
      <c r="E28" s="216" t="str">
        <f t="shared" si="0"/>
        <v>-</v>
      </c>
      <c r="F28" s="332" t="str">
        <f t="shared" si="1"/>
        <v>-</v>
      </c>
      <c r="G28" s="137"/>
      <c r="H28" s="117"/>
      <c r="I28" s="117"/>
      <c r="J28" s="117"/>
      <c r="K28" s="117"/>
      <c r="L28" s="117"/>
    </row>
    <row r="29" spans="2:12" s="217" customFormat="1" ht="12.75">
      <c r="B29" s="127" t="s">
        <v>184</v>
      </c>
      <c r="C29" s="134" t="s">
        <v>0</v>
      </c>
      <c r="D29" s="134" t="s">
        <v>0</v>
      </c>
      <c r="E29" s="134" t="s">
        <v>0</v>
      </c>
      <c r="F29" s="332" t="s">
        <v>331</v>
      </c>
      <c r="G29" s="138"/>
      <c r="H29" s="128">
        <f>IF(H13="","",IF($C$9-SUM(H14:H28)&lt;0,0,$C$9-SUM(H14:H28)))</f>
        <v>6</v>
      </c>
      <c r="I29" s="128">
        <f>IF(I13="","",IF($C$9-SUM(I14:I28)&lt;0,0,$C$9-SUM(I14:I28)))</f>
      </c>
      <c r="J29" s="128">
        <f>IF(J13="","",IF($C$9-SUM(J14:J28)&lt;0,0,$C$9-SUM(J14:J28)))</f>
      </c>
      <c r="K29" s="128">
        <f>IF(K13="","",IF($C$9-SUM(K14:K28)&lt;0,0,$C$9-SUM(K14:K28)))</f>
      </c>
      <c r="L29" s="128">
        <f>IF(L13="","",IF($C$9-SUM(L14:L28)&lt;0,0,$C$9-SUM(L14:L28)))</f>
      </c>
    </row>
    <row r="30" spans="2:12" s="209" customFormat="1" ht="15.75">
      <c r="B30" s="218" t="s">
        <v>50</v>
      </c>
      <c r="C30" s="124">
        <f>SUM(C14:C28)</f>
        <v>24.028000000000002</v>
      </c>
      <c r="D30" s="124"/>
      <c r="E30" s="125">
        <f>SUM(E14:E28)</f>
        <v>0.9999999999999999</v>
      </c>
      <c r="F30" s="124">
        <f>SUM(F14:F28)</f>
        <v>99.99999999999997</v>
      </c>
      <c r="G30" s="139"/>
      <c r="H30" s="124">
        <f>SUM(H14:H28)</f>
        <v>94</v>
      </c>
      <c r="I30" s="124">
        <f>SUM(I14:I28)</f>
        <v>0</v>
      </c>
      <c r="J30" s="124">
        <f>SUM(J14:J28)</f>
        <v>0</v>
      </c>
      <c r="K30" s="124">
        <f>SUM(K14:K28)</f>
        <v>0</v>
      </c>
      <c r="L30" s="124">
        <f>SUM(L14:L28)</f>
        <v>0</v>
      </c>
    </row>
    <row r="31" ht="6" customHeight="1"/>
    <row r="32" ht="15.75">
      <c r="B32" s="219" t="s">
        <v>215</v>
      </c>
    </row>
    <row r="33" ht="15.75">
      <c r="B33" s="219" t="s">
        <v>216</v>
      </c>
    </row>
    <row r="34" ht="15.75">
      <c r="B34" s="219" t="s">
        <v>217</v>
      </c>
    </row>
    <row r="35" ht="15.75">
      <c r="B35" s="219" t="s">
        <v>290</v>
      </c>
    </row>
    <row r="36" ht="6" customHeight="1"/>
    <row r="37" spans="2:7" ht="12.75">
      <c r="B37" s="425" t="s">
        <v>219</v>
      </c>
      <c r="C37" s="426"/>
      <c r="D37" s="426"/>
      <c r="E37" s="426"/>
      <c r="F37" s="426"/>
      <c r="G37" s="427"/>
    </row>
    <row r="38" spans="2:7" ht="55.5" customHeight="1">
      <c r="B38" s="428"/>
      <c r="C38" s="429"/>
      <c r="D38" s="429"/>
      <c r="E38" s="429"/>
      <c r="F38" s="429"/>
      <c r="G38" s="430"/>
    </row>
    <row r="52" ht="39" customHeight="1"/>
  </sheetData>
  <sheetProtection/>
  <mergeCells count="8">
    <mergeCell ref="G11:L11"/>
    <mergeCell ref="F11:F13"/>
    <mergeCell ref="B37:G37"/>
    <mergeCell ref="B38:G38"/>
    <mergeCell ref="B11:B13"/>
    <mergeCell ref="C11:C13"/>
    <mergeCell ref="D11:D13"/>
    <mergeCell ref="E11:E13"/>
  </mergeCells>
  <printOptions horizontalCentered="1"/>
  <pageMargins left="0.7874015748031497" right="0.7874015748031497" top="0.984251968503937" bottom="0.984251968503937" header="0.5118110236220472" footer="0.5118110236220472"/>
  <pageSetup fitToHeight="1" fitToWidth="1" horizontalDpi="1200" verticalDpi="1200" orientation="landscape" paperSize="9" scale="85"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V87"/>
  <sheetViews>
    <sheetView showZeros="0" zoomScaleSheetLayoutView="100" zoomScalePageLayoutView="0" workbookViewId="0" topLeftCell="A1">
      <pane ySplit="8" topLeftCell="A9" activePane="bottomLeft" state="frozen"/>
      <selection pane="topLeft" activeCell="A2" sqref="A2"/>
      <selection pane="bottomLeft" activeCell="G7" sqref="G7"/>
    </sheetView>
  </sheetViews>
  <sheetFormatPr defaultColWidth="11.421875" defaultRowHeight="12.75"/>
  <cols>
    <col min="1" max="1" width="30.57421875" style="1" customWidth="1"/>
    <col min="2" max="2" width="7.00390625" style="1" bestFit="1" customWidth="1"/>
    <col min="3" max="3" width="13.7109375" style="1" bestFit="1" customWidth="1"/>
    <col min="4" max="4" width="8.421875" style="1" bestFit="1" customWidth="1"/>
    <col min="5" max="5" width="18.00390625" style="1" bestFit="1" customWidth="1"/>
    <col min="6" max="6" width="9.421875" style="1" bestFit="1" customWidth="1"/>
    <col min="7" max="7" width="15.00390625" style="1" bestFit="1" customWidth="1"/>
    <col min="8" max="8" width="11.28125" style="1" bestFit="1" customWidth="1"/>
    <col min="9" max="9" width="12.140625" style="1" bestFit="1" customWidth="1"/>
    <col min="10" max="10" width="15.28125" style="1" bestFit="1" customWidth="1"/>
    <col min="11" max="11" width="8.8515625" style="1" customWidth="1"/>
    <col min="12" max="12" width="11.8515625" style="1" customWidth="1"/>
    <col min="13" max="13" width="5.140625" style="1" bestFit="1" customWidth="1"/>
    <col min="14" max="16384" width="11.421875" style="1" customWidth="1"/>
  </cols>
  <sheetData>
    <row r="1" ht="18">
      <c r="A1" s="42" t="s">
        <v>287</v>
      </c>
    </row>
    <row r="2" spans="1:11" ht="12.75">
      <c r="A2" s="41" t="s">
        <v>15</v>
      </c>
      <c r="B2" s="453" t="s">
        <v>294</v>
      </c>
      <c r="C2" s="454"/>
      <c r="D2" s="454"/>
      <c r="E2" s="455"/>
      <c r="J2" s="47"/>
      <c r="K2" s="47"/>
    </row>
    <row r="3" spans="1:11" ht="12.75">
      <c r="A3" s="41" t="s">
        <v>16</v>
      </c>
      <c r="B3" s="453">
        <v>2004</v>
      </c>
      <c r="C3" s="454"/>
      <c r="D3" s="454"/>
      <c r="E3" s="455"/>
      <c r="J3" s="47"/>
      <c r="K3" s="47"/>
    </row>
    <row r="4" spans="1:11" ht="12.75">
      <c r="A4" s="276" t="s">
        <v>288</v>
      </c>
      <c r="B4" s="453" t="s">
        <v>296</v>
      </c>
      <c r="C4" s="459"/>
      <c r="D4" s="459"/>
      <c r="E4" s="460"/>
      <c r="J4" s="47"/>
      <c r="K4" s="47"/>
    </row>
    <row r="5" spans="1:11" ht="12.75">
      <c r="A5" s="41" t="s">
        <v>58</v>
      </c>
      <c r="B5" s="456" t="s">
        <v>316</v>
      </c>
      <c r="C5" s="457"/>
      <c r="D5" s="457"/>
      <c r="E5" s="458"/>
      <c r="J5" s="47"/>
      <c r="K5" s="47"/>
    </row>
    <row r="6" spans="1:11" ht="12.75">
      <c r="A6" s="41" t="s">
        <v>59</v>
      </c>
      <c r="B6" s="453"/>
      <c r="C6" s="454"/>
      <c r="D6" s="454"/>
      <c r="E6" s="455"/>
      <c r="J6" s="48"/>
      <c r="K6" s="48"/>
    </row>
    <row r="7" spans="1:11" ht="12.75">
      <c r="A7" s="41" t="s">
        <v>86</v>
      </c>
      <c r="B7" s="74" t="s">
        <v>299</v>
      </c>
      <c r="C7" s="465" t="str">
        <f>IF(B7="A","1st June to 31st August (arctic)","1st May to 30th September (normal)")</f>
        <v>1st May to 30th September (normal)</v>
      </c>
      <c r="D7" s="466"/>
      <c r="E7" s="467"/>
      <c r="J7" s="48"/>
      <c r="K7" s="48"/>
    </row>
    <row r="8" spans="1:11" s="2" customFormat="1" ht="11.25">
      <c r="A8" s="63" t="s">
        <v>87</v>
      </c>
      <c r="B8" s="65"/>
      <c r="C8" s="277"/>
      <c r="D8" s="277"/>
      <c r="E8" s="277"/>
      <c r="J8" s="48"/>
      <c r="K8" s="48"/>
    </row>
    <row r="9" spans="1:11" ht="15.75">
      <c r="A9" s="62" t="s">
        <v>84</v>
      </c>
      <c r="B9" s="63"/>
      <c r="C9" s="63"/>
      <c r="D9" s="48"/>
      <c r="E9" s="48"/>
      <c r="J9" s="48"/>
      <c r="K9" s="48"/>
    </row>
    <row r="10" spans="1:11" ht="7.5" customHeight="1">
      <c r="A10" s="3"/>
      <c r="B10" s="3"/>
      <c r="C10" s="3"/>
      <c r="D10" s="3"/>
      <c r="E10" s="3"/>
      <c r="F10" s="3"/>
      <c r="G10" s="3"/>
      <c r="H10" s="3"/>
      <c r="I10" s="3"/>
      <c r="J10" s="3"/>
      <c r="K10" s="3"/>
    </row>
    <row r="11" spans="1:14" ht="14.25">
      <c r="A11" s="4" t="s">
        <v>52</v>
      </c>
      <c r="B11" s="4" t="s">
        <v>17</v>
      </c>
      <c r="C11" s="5" t="s">
        <v>18</v>
      </c>
      <c r="D11" s="6"/>
      <c r="E11" s="6"/>
      <c r="F11" s="6"/>
      <c r="G11" s="7"/>
      <c r="H11" s="8" t="s">
        <v>78</v>
      </c>
      <c r="I11" s="9"/>
      <c r="J11" s="9"/>
      <c r="K11" s="327"/>
      <c r="L11" s="468" t="s">
        <v>276</v>
      </c>
      <c r="M11" s="469"/>
      <c r="N11" s="75"/>
    </row>
    <row r="12" spans="1:14" ht="15.75" customHeight="1">
      <c r="A12" s="11"/>
      <c r="B12" s="11"/>
      <c r="C12" s="12"/>
      <c r="D12" s="13"/>
      <c r="E12" s="13"/>
      <c r="F12" s="13"/>
      <c r="G12" s="14"/>
      <c r="H12" s="449" t="s">
        <v>23</v>
      </c>
      <c r="I12" s="450"/>
      <c r="J12" s="451" t="s">
        <v>24</v>
      </c>
      <c r="K12" s="452"/>
      <c r="L12" s="444" t="s">
        <v>277</v>
      </c>
      <c r="M12" s="445"/>
      <c r="N12" s="75"/>
    </row>
    <row r="13" spans="1:14" ht="22.5">
      <c r="A13" s="15"/>
      <c r="B13" s="15"/>
      <c r="C13" s="16" t="s">
        <v>60</v>
      </c>
      <c r="D13" s="17" t="s">
        <v>19</v>
      </c>
      <c r="E13" s="17" t="s">
        <v>20</v>
      </c>
      <c r="F13" s="17" t="s">
        <v>21</v>
      </c>
      <c r="G13" s="16" t="s">
        <v>22</v>
      </c>
      <c r="H13" s="18" t="s">
        <v>19</v>
      </c>
      <c r="I13" s="18" t="s">
        <v>20</v>
      </c>
      <c r="J13" s="18" t="s">
        <v>19</v>
      </c>
      <c r="K13" s="19" t="s">
        <v>20</v>
      </c>
      <c r="L13" s="166" t="s">
        <v>62</v>
      </c>
      <c r="M13" s="167" t="s">
        <v>73</v>
      </c>
      <c r="N13" s="145"/>
    </row>
    <row r="14" spans="1:14" ht="15.75">
      <c r="A14" s="148" t="s">
        <v>26</v>
      </c>
      <c r="B14" s="154" t="s">
        <v>0</v>
      </c>
      <c r="C14" s="283">
        <v>164</v>
      </c>
      <c r="D14" s="284">
        <v>94</v>
      </c>
      <c r="E14" s="285">
        <v>99.1</v>
      </c>
      <c r="F14" s="285">
        <v>95.6</v>
      </c>
      <c r="G14" s="283">
        <v>0.6</v>
      </c>
      <c r="H14" s="283">
        <v>95</v>
      </c>
      <c r="I14" s="286"/>
      <c r="J14" s="198" t="s">
        <v>282</v>
      </c>
      <c r="K14" s="156"/>
      <c r="L14" s="168" t="s">
        <v>302</v>
      </c>
      <c r="M14" s="169">
        <v>2002</v>
      </c>
      <c r="N14" s="145"/>
    </row>
    <row r="15" spans="1:14" ht="15.75">
      <c r="A15" s="148" t="s">
        <v>25</v>
      </c>
      <c r="B15" s="154" t="s">
        <v>0</v>
      </c>
      <c r="C15" s="287">
        <v>89</v>
      </c>
      <c r="D15" s="285">
        <v>84.8</v>
      </c>
      <c r="E15" s="285">
        <v>88.6</v>
      </c>
      <c r="F15" s="285">
        <v>85.7</v>
      </c>
      <c r="G15" s="283">
        <v>0.6</v>
      </c>
      <c r="H15" s="283">
        <v>85</v>
      </c>
      <c r="I15" s="283"/>
      <c r="J15" s="198" t="s">
        <v>283</v>
      </c>
      <c r="K15" s="152"/>
      <c r="L15" s="168" t="s">
        <v>303</v>
      </c>
      <c r="M15" s="169">
        <v>2002</v>
      </c>
      <c r="N15" s="145"/>
    </row>
    <row r="16" spans="1:14" ht="15.75">
      <c r="A16" s="170" t="s">
        <v>27</v>
      </c>
      <c r="B16" s="171" t="s">
        <v>1</v>
      </c>
      <c r="C16" s="288"/>
      <c r="D16" s="289"/>
      <c r="E16" s="289"/>
      <c r="F16" s="289"/>
      <c r="G16" s="288"/>
      <c r="H16" s="288"/>
      <c r="I16" s="288"/>
      <c r="J16" s="172"/>
      <c r="K16" s="199" t="s">
        <v>284</v>
      </c>
      <c r="L16" s="173"/>
      <c r="M16" s="173"/>
      <c r="N16" s="145"/>
    </row>
    <row r="17" spans="1:14" ht="15.75">
      <c r="A17" s="174" t="s">
        <v>117</v>
      </c>
      <c r="B17" s="175"/>
      <c r="C17" s="290">
        <v>164</v>
      </c>
      <c r="D17" s="291">
        <v>51.3</v>
      </c>
      <c r="E17" s="291">
        <v>63.5</v>
      </c>
      <c r="F17" s="291">
        <v>57.8</v>
      </c>
      <c r="G17" s="290">
        <v>2.2</v>
      </c>
      <c r="H17" s="290"/>
      <c r="I17" s="290">
        <v>60</v>
      </c>
      <c r="J17" s="176"/>
      <c r="K17" s="177">
        <f>IF(B7="A",70,60)</f>
        <v>60</v>
      </c>
      <c r="L17" s="157" t="s">
        <v>137</v>
      </c>
      <c r="M17" s="158">
        <v>2000</v>
      </c>
      <c r="N17" s="145"/>
    </row>
    <row r="18" spans="1:14" ht="15.75">
      <c r="A18" s="178" t="s">
        <v>28</v>
      </c>
      <c r="B18" s="179"/>
      <c r="C18" s="292"/>
      <c r="D18" s="293"/>
      <c r="E18" s="293"/>
      <c r="F18" s="293"/>
      <c r="G18" s="294"/>
      <c r="H18" s="294"/>
      <c r="I18" s="294"/>
      <c r="J18" s="179"/>
      <c r="K18" s="162"/>
      <c r="L18" s="180"/>
      <c r="M18" s="181"/>
      <c r="N18" s="145"/>
    </row>
    <row r="19" spans="1:14" ht="15.75">
      <c r="A19" s="182" t="s">
        <v>120</v>
      </c>
      <c r="B19" s="161" t="s">
        <v>2</v>
      </c>
      <c r="C19" s="295">
        <v>89</v>
      </c>
      <c r="D19" s="296">
        <v>45.9</v>
      </c>
      <c r="E19" s="296">
        <v>66.3</v>
      </c>
      <c r="F19" s="296">
        <v>53.7</v>
      </c>
      <c r="G19" s="295">
        <v>5.1</v>
      </c>
      <c r="H19" s="295">
        <v>46</v>
      </c>
      <c r="I19" s="295"/>
      <c r="J19" s="183">
        <v>46</v>
      </c>
      <c r="K19" s="184"/>
      <c r="L19" s="180" t="s">
        <v>304</v>
      </c>
      <c r="M19" s="181">
        <v>2000</v>
      </c>
      <c r="N19" s="145"/>
    </row>
    <row r="20" spans="1:14" ht="15.75">
      <c r="A20" s="174" t="s">
        <v>119</v>
      </c>
      <c r="B20" s="176" t="s">
        <v>2</v>
      </c>
      <c r="C20" s="290">
        <v>89</v>
      </c>
      <c r="D20" s="291">
        <v>79.9</v>
      </c>
      <c r="E20" s="291">
        <v>93.9</v>
      </c>
      <c r="F20" s="297">
        <v>87</v>
      </c>
      <c r="G20" s="290">
        <v>3.5</v>
      </c>
      <c r="H20" s="290">
        <v>75</v>
      </c>
      <c r="I20" s="290"/>
      <c r="J20" s="185">
        <v>75</v>
      </c>
      <c r="K20" s="186"/>
      <c r="L20" s="187"/>
      <c r="M20" s="187"/>
      <c r="N20" s="145"/>
    </row>
    <row r="21" spans="1:14" ht="15.75">
      <c r="A21" s="178" t="s">
        <v>29</v>
      </c>
      <c r="B21" s="179"/>
      <c r="C21" s="292"/>
      <c r="D21" s="293"/>
      <c r="E21" s="293"/>
      <c r="F21" s="293"/>
      <c r="G21" s="294"/>
      <c r="H21" s="294"/>
      <c r="I21" s="294"/>
      <c r="J21" s="179"/>
      <c r="K21" s="162"/>
      <c r="L21" s="173"/>
      <c r="M21" s="188"/>
      <c r="N21" s="145"/>
    </row>
    <row r="22" spans="1:14" ht="15.75">
      <c r="A22" s="182" t="s">
        <v>121</v>
      </c>
      <c r="B22" s="161" t="s">
        <v>2</v>
      </c>
      <c r="C22" s="298">
        <v>140</v>
      </c>
      <c r="D22" s="296">
        <v>0.3</v>
      </c>
      <c r="E22" s="296">
        <v>16.9</v>
      </c>
      <c r="F22" s="296">
        <v>7.4</v>
      </c>
      <c r="G22" s="295">
        <v>5.1</v>
      </c>
      <c r="H22" s="295"/>
      <c r="I22" s="295">
        <v>18</v>
      </c>
      <c r="J22" s="179"/>
      <c r="K22" s="189" t="s">
        <v>285</v>
      </c>
      <c r="L22" s="180" t="s">
        <v>281</v>
      </c>
      <c r="M22" s="181">
        <v>1995</v>
      </c>
      <c r="N22" s="145"/>
    </row>
    <row r="23" spans="1:14" ht="12.75">
      <c r="A23" s="182" t="s">
        <v>30</v>
      </c>
      <c r="B23" s="161" t="s">
        <v>2</v>
      </c>
      <c r="C23" s="295">
        <v>140</v>
      </c>
      <c r="D23" s="295">
        <v>23.7</v>
      </c>
      <c r="E23" s="295">
        <v>40.6</v>
      </c>
      <c r="F23" s="295">
        <v>32.6</v>
      </c>
      <c r="G23" s="295">
        <v>3.4</v>
      </c>
      <c r="H23" s="295"/>
      <c r="I23" s="295">
        <v>40</v>
      </c>
      <c r="J23" s="179"/>
      <c r="K23" s="189">
        <v>42</v>
      </c>
      <c r="L23" s="180" t="s">
        <v>281</v>
      </c>
      <c r="M23" s="181">
        <v>1995</v>
      </c>
      <c r="N23" s="443"/>
    </row>
    <row r="24" spans="1:14" ht="12.75">
      <c r="A24" s="174" t="s">
        <v>31</v>
      </c>
      <c r="B24" s="176" t="s">
        <v>2</v>
      </c>
      <c r="C24" s="290">
        <v>168</v>
      </c>
      <c r="D24" s="299">
        <v>0.47</v>
      </c>
      <c r="E24" s="291">
        <v>0.96</v>
      </c>
      <c r="F24" s="291">
        <v>0.77</v>
      </c>
      <c r="G24" s="290">
        <v>0.1</v>
      </c>
      <c r="H24" s="290"/>
      <c r="I24" s="290">
        <v>1</v>
      </c>
      <c r="J24" s="175"/>
      <c r="K24" s="177">
        <v>1</v>
      </c>
      <c r="L24" s="157" t="s">
        <v>140</v>
      </c>
      <c r="M24" s="158">
        <v>1998</v>
      </c>
      <c r="N24" s="443"/>
    </row>
    <row r="25" spans="1:14" ht="24" customHeight="1">
      <c r="A25" s="148" t="s">
        <v>32</v>
      </c>
      <c r="B25" s="154" t="s">
        <v>3</v>
      </c>
      <c r="C25" s="283">
        <v>168</v>
      </c>
      <c r="D25" s="300" t="s">
        <v>300</v>
      </c>
      <c r="E25" s="285">
        <v>2.4</v>
      </c>
      <c r="F25" s="285">
        <v>0.7</v>
      </c>
      <c r="G25" s="283">
        <v>0.6</v>
      </c>
      <c r="H25" s="283"/>
      <c r="I25" s="283">
        <v>2.7</v>
      </c>
      <c r="J25" s="154"/>
      <c r="K25" s="190">
        <v>2.7</v>
      </c>
      <c r="L25" s="180" t="s">
        <v>82</v>
      </c>
      <c r="M25" s="181">
        <v>1997</v>
      </c>
      <c r="N25" s="145"/>
    </row>
    <row r="26" spans="1:14" ht="15.75">
      <c r="A26" s="178" t="s">
        <v>33</v>
      </c>
      <c r="B26" s="179"/>
      <c r="C26" s="292"/>
      <c r="D26" s="293"/>
      <c r="E26" s="293"/>
      <c r="F26" s="293"/>
      <c r="G26" s="294"/>
      <c r="H26" s="294"/>
      <c r="I26" s="294"/>
      <c r="J26" s="179"/>
      <c r="K26" s="162"/>
      <c r="L26" s="191"/>
      <c r="M26" s="192"/>
      <c r="N26" s="145"/>
    </row>
    <row r="27" spans="1:14" ht="15.75">
      <c r="A27" s="182" t="s">
        <v>4</v>
      </c>
      <c r="B27" s="161" t="s">
        <v>2</v>
      </c>
      <c r="C27" s="295"/>
      <c r="D27" s="296"/>
      <c r="E27" s="296"/>
      <c r="F27" s="296"/>
      <c r="G27" s="295"/>
      <c r="H27" s="295"/>
      <c r="I27" s="295">
        <v>3</v>
      </c>
      <c r="J27" s="179"/>
      <c r="K27" s="162">
        <v>3</v>
      </c>
      <c r="L27" s="193"/>
      <c r="M27" s="194"/>
      <c r="N27" s="145"/>
    </row>
    <row r="28" spans="1:14" ht="15.75">
      <c r="A28" s="182" t="s">
        <v>5</v>
      </c>
      <c r="B28" s="161" t="s">
        <v>2</v>
      </c>
      <c r="C28" s="295"/>
      <c r="D28" s="296"/>
      <c r="E28" s="296"/>
      <c r="F28" s="296"/>
      <c r="G28" s="295"/>
      <c r="H28" s="295"/>
      <c r="I28" s="295">
        <v>5</v>
      </c>
      <c r="J28" s="179"/>
      <c r="K28" s="162">
        <v>5</v>
      </c>
      <c r="L28" s="193"/>
      <c r="M28" s="194"/>
      <c r="N28" s="145"/>
    </row>
    <row r="29" spans="1:14" ht="15.75">
      <c r="A29" s="182" t="s">
        <v>34</v>
      </c>
      <c r="B29" s="161" t="s">
        <v>2</v>
      </c>
      <c r="C29" s="295"/>
      <c r="D29" s="296"/>
      <c r="E29" s="296"/>
      <c r="F29" s="296"/>
      <c r="G29" s="295"/>
      <c r="H29" s="295"/>
      <c r="I29" s="295">
        <v>10</v>
      </c>
      <c r="J29" s="179"/>
      <c r="K29" s="162">
        <v>10</v>
      </c>
      <c r="L29" s="180" t="s">
        <v>82</v>
      </c>
      <c r="M29" s="181">
        <v>1997</v>
      </c>
      <c r="N29" s="145"/>
    </row>
    <row r="30" spans="1:14" ht="15.75">
      <c r="A30" s="182" t="s">
        <v>35</v>
      </c>
      <c r="B30" s="161" t="s">
        <v>2</v>
      </c>
      <c r="C30" s="295"/>
      <c r="D30" s="296"/>
      <c r="E30" s="296"/>
      <c r="F30" s="296"/>
      <c r="G30" s="295"/>
      <c r="H30" s="295"/>
      <c r="I30" s="295">
        <v>7</v>
      </c>
      <c r="J30" s="179"/>
      <c r="K30" s="162">
        <v>7</v>
      </c>
      <c r="L30" s="180"/>
      <c r="M30" s="194"/>
      <c r="N30" s="145"/>
    </row>
    <row r="31" spans="1:14" ht="15.75">
      <c r="A31" s="182" t="s">
        <v>36</v>
      </c>
      <c r="B31" s="161" t="s">
        <v>2</v>
      </c>
      <c r="C31" s="295"/>
      <c r="D31" s="296"/>
      <c r="E31" s="296"/>
      <c r="F31" s="296"/>
      <c r="G31" s="295"/>
      <c r="H31" s="295"/>
      <c r="I31" s="295">
        <v>10</v>
      </c>
      <c r="J31" s="179"/>
      <c r="K31" s="162">
        <v>10</v>
      </c>
      <c r="L31" s="180"/>
      <c r="M31" s="181"/>
      <c r="N31" s="145"/>
    </row>
    <row r="32" spans="1:152" s="57" customFormat="1" ht="15.75">
      <c r="A32" s="195" t="s">
        <v>293</v>
      </c>
      <c r="B32" s="161" t="s">
        <v>2</v>
      </c>
      <c r="C32" s="295">
        <v>168</v>
      </c>
      <c r="D32" s="301" t="s">
        <v>300</v>
      </c>
      <c r="E32" s="296">
        <v>13</v>
      </c>
      <c r="F32" s="296">
        <v>3.7</v>
      </c>
      <c r="G32" s="295">
        <v>3.1</v>
      </c>
      <c r="H32" s="295"/>
      <c r="I32" s="295">
        <v>15</v>
      </c>
      <c r="J32" s="179"/>
      <c r="K32" s="162">
        <v>15</v>
      </c>
      <c r="L32" s="193"/>
      <c r="M32" s="194"/>
      <c r="N32" s="145"/>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row>
    <row r="33" spans="1:14" ht="15">
      <c r="A33" s="174" t="s">
        <v>38</v>
      </c>
      <c r="B33" s="176" t="s">
        <v>2</v>
      </c>
      <c r="C33" s="290"/>
      <c r="D33" s="291"/>
      <c r="E33" s="291"/>
      <c r="F33" s="291"/>
      <c r="G33" s="290"/>
      <c r="H33" s="290"/>
      <c r="I33" s="290">
        <v>10</v>
      </c>
      <c r="J33" s="175"/>
      <c r="K33" s="196">
        <v>10</v>
      </c>
      <c r="L33" s="187"/>
      <c r="M33" s="197"/>
      <c r="N33" s="443"/>
    </row>
    <row r="34" spans="1:14" ht="36" customHeight="1">
      <c r="A34" s="148" t="s">
        <v>39</v>
      </c>
      <c r="B34" s="149" t="s">
        <v>6</v>
      </c>
      <c r="C34" s="283">
        <v>168</v>
      </c>
      <c r="D34" s="285">
        <v>5</v>
      </c>
      <c r="E34" s="285">
        <v>148</v>
      </c>
      <c r="F34" s="285">
        <v>55.3</v>
      </c>
      <c r="G34" s="283">
        <v>35.3</v>
      </c>
      <c r="H34" s="283"/>
      <c r="I34" s="283">
        <v>150</v>
      </c>
      <c r="J34" s="149"/>
      <c r="K34" s="152">
        <v>150</v>
      </c>
      <c r="L34" s="180" t="s">
        <v>305</v>
      </c>
      <c r="M34" s="181">
        <v>2004</v>
      </c>
      <c r="N34" s="443"/>
    </row>
    <row r="35" spans="1:14" ht="12.75">
      <c r="A35" s="148" t="s">
        <v>40</v>
      </c>
      <c r="B35" s="149" t="s">
        <v>7</v>
      </c>
      <c r="C35" s="287">
        <v>30</v>
      </c>
      <c r="D35" s="285"/>
      <c r="E35" s="285" t="s">
        <v>301</v>
      </c>
      <c r="F35" s="285"/>
      <c r="G35" s="283"/>
      <c r="H35" s="283"/>
      <c r="I35" s="283">
        <v>0.005</v>
      </c>
      <c r="J35" s="149"/>
      <c r="K35" s="274">
        <v>0.005</v>
      </c>
      <c r="L35" s="153" t="s">
        <v>306</v>
      </c>
      <c r="M35" s="153">
        <v>2002</v>
      </c>
      <c r="N35" s="443"/>
    </row>
    <row r="36" spans="1:14" s="91" customFormat="1" ht="15.75">
      <c r="A36" s="63"/>
      <c r="L36" s="1"/>
      <c r="M36" s="1"/>
      <c r="N36" s="145"/>
    </row>
    <row r="37" spans="1:11" ht="15.75">
      <c r="A37" s="62" t="s">
        <v>85</v>
      </c>
      <c r="B37" s="64"/>
      <c r="C37" s="64"/>
      <c r="D37" s="64"/>
      <c r="E37" s="64"/>
      <c r="F37" s="64"/>
      <c r="G37" s="64"/>
      <c r="H37" s="64"/>
      <c r="I37" s="64"/>
      <c r="J37" s="64"/>
      <c r="K37" s="64"/>
    </row>
    <row r="38" spans="1:11" ht="7.5" customHeight="1">
      <c r="A38" s="26"/>
      <c r="B38" s="26"/>
      <c r="C38" s="26"/>
      <c r="D38" s="26"/>
      <c r="E38" s="26"/>
      <c r="F38" s="26"/>
      <c r="G38" s="26"/>
      <c r="H38" s="26"/>
      <c r="I38" s="26"/>
      <c r="J38" s="26"/>
      <c r="K38" s="26"/>
    </row>
    <row r="39" spans="1:11" ht="12.75">
      <c r="A39" s="462" t="s">
        <v>41</v>
      </c>
      <c r="B39" s="462"/>
      <c r="C39" s="462"/>
      <c r="D39" s="462"/>
      <c r="E39" s="2"/>
      <c r="F39" s="2"/>
      <c r="G39" s="2"/>
      <c r="H39" s="2"/>
      <c r="I39" s="2"/>
      <c r="J39" s="2"/>
      <c r="K39" s="2"/>
    </row>
    <row r="40" spans="1:11" ht="12.75" customHeight="1">
      <c r="A40" s="22" t="s">
        <v>42</v>
      </c>
      <c r="B40" s="27"/>
      <c r="C40" s="22" t="s">
        <v>47</v>
      </c>
      <c r="D40" s="27">
        <v>52</v>
      </c>
      <c r="E40" s="446" t="s">
        <v>269</v>
      </c>
      <c r="F40" s="448"/>
      <c r="G40" s="448"/>
      <c r="H40" s="448"/>
      <c r="I40" s="448"/>
      <c r="J40" s="448"/>
      <c r="K40" s="448"/>
    </row>
    <row r="41" spans="1:11" ht="12.75">
      <c r="A41" s="22" t="s">
        <v>43</v>
      </c>
      <c r="B41" s="27"/>
      <c r="C41" s="22" t="s">
        <v>9</v>
      </c>
      <c r="D41" s="27">
        <v>18</v>
      </c>
      <c r="E41" s="446"/>
      <c r="F41" s="448"/>
      <c r="G41" s="448"/>
      <c r="H41" s="448"/>
      <c r="I41" s="448"/>
      <c r="J41" s="448"/>
      <c r="K41" s="448"/>
    </row>
    <row r="42" spans="1:11" ht="12.75" customHeight="1">
      <c r="A42" s="22" t="s">
        <v>44</v>
      </c>
      <c r="B42" s="27"/>
      <c r="C42" s="22" t="s">
        <v>10</v>
      </c>
      <c r="D42" s="27">
        <v>62</v>
      </c>
      <c r="E42" s="446"/>
      <c r="F42" s="448"/>
      <c r="G42" s="448"/>
      <c r="H42" s="448"/>
      <c r="I42" s="448"/>
      <c r="J42" s="448"/>
      <c r="K42" s="448"/>
    </row>
    <row r="43" spans="1:11" ht="12.75" customHeight="1">
      <c r="A43" s="22" t="s">
        <v>8</v>
      </c>
      <c r="B43" s="27"/>
      <c r="C43" s="22" t="s">
        <v>48</v>
      </c>
      <c r="D43" s="27"/>
      <c r="E43" s="446" t="s">
        <v>270</v>
      </c>
      <c r="F43" s="447"/>
      <c r="G43" s="447"/>
      <c r="H43" s="447"/>
      <c r="I43" s="447"/>
      <c r="J43" s="447"/>
      <c r="K43" s="447"/>
    </row>
    <row r="44" spans="1:11" ht="12.75" customHeight="1">
      <c r="A44" s="22" t="s">
        <v>45</v>
      </c>
      <c r="B44" s="27"/>
      <c r="C44" s="22" t="s">
        <v>11</v>
      </c>
      <c r="D44" s="27"/>
      <c r="E44" s="446" t="s">
        <v>271</v>
      </c>
      <c r="F44" s="447"/>
      <c r="G44" s="447"/>
      <c r="H44" s="447"/>
      <c r="I44" s="447"/>
      <c r="J44" s="447"/>
      <c r="K44" s="447"/>
    </row>
    <row r="45" spans="1:11" ht="13.5" thickBot="1">
      <c r="A45" s="22" t="s">
        <v>46</v>
      </c>
      <c r="B45" s="27">
        <v>36</v>
      </c>
      <c r="C45" s="22" t="s">
        <v>49</v>
      </c>
      <c r="D45" s="203"/>
      <c r="E45" s="446" t="s">
        <v>272</v>
      </c>
      <c r="F45" s="448"/>
      <c r="G45" s="448"/>
      <c r="H45" s="448"/>
      <c r="I45" s="448"/>
      <c r="J45" s="448"/>
      <c r="K45" s="448"/>
    </row>
    <row r="46" spans="3:11" ht="13.5" thickBot="1">
      <c r="C46" s="200" t="s">
        <v>50</v>
      </c>
      <c r="D46" s="202">
        <f>SUM(B40:B45,D40:D45)</f>
        <v>168</v>
      </c>
      <c r="E46" s="448" t="s">
        <v>273</v>
      </c>
      <c r="F46" s="447"/>
      <c r="G46" s="447"/>
      <c r="H46" s="447"/>
      <c r="I46" s="447"/>
      <c r="J46" s="447"/>
      <c r="K46" s="447"/>
    </row>
    <row r="47" spans="3:11" ht="6.75" customHeight="1">
      <c r="C47" s="2"/>
      <c r="D47" s="2"/>
      <c r="E47" s="2"/>
      <c r="F47" s="2"/>
      <c r="G47" s="2"/>
      <c r="H47" s="2"/>
      <c r="I47" s="2"/>
      <c r="J47" s="2"/>
      <c r="K47" s="2"/>
    </row>
    <row r="48" ht="12.75">
      <c r="A48" s="79" t="s">
        <v>126</v>
      </c>
    </row>
    <row r="49" spans="1:11" ht="30" customHeight="1">
      <c r="A49" s="434" t="s">
        <v>339</v>
      </c>
      <c r="B49" s="435"/>
      <c r="C49" s="435"/>
      <c r="D49" s="435"/>
      <c r="E49" s="435"/>
      <c r="F49" s="435"/>
      <c r="G49" s="435"/>
      <c r="H49" s="435"/>
      <c r="I49" s="435"/>
      <c r="J49" s="435"/>
      <c r="K49" s="436"/>
    </row>
    <row r="50" spans="1:11" ht="44.25" customHeight="1">
      <c r="A50" s="437"/>
      <c r="B50" s="438"/>
      <c r="C50" s="438"/>
      <c r="D50" s="438"/>
      <c r="E50" s="438"/>
      <c r="F50" s="438"/>
      <c r="G50" s="438"/>
      <c r="H50" s="438"/>
      <c r="I50" s="438"/>
      <c r="J50" s="438"/>
      <c r="K50" s="439"/>
    </row>
    <row r="51" spans="1:11" ht="24.75" customHeight="1">
      <c r="A51" s="440"/>
      <c r="B51" s="441"/>
      <c r="C51" s="441"/>
      <c r="D51" s="441"/>
      <c r="E51" s="441"/>
      <c r="F51" s="441"/>
      <c r="G51" s="441"/>
      <c r="H51" s="441"/>
      <c r="I51" s="441"/>
      <c r="J51" s="441"/>
      <c r="K51" s="442"/>
    </row>
    <row r="52" ht="15.75">
      <c r="A52" s="164" t="s">
        <v>74</v>
      </c>
    </row>
    <row r="53" ht="6.75" customHeight="1"/>
    <row r="54" spans="1:12" ht="12.75">
      <c r="A54" s="4" t="s">
        <v>52</v>
      </c>
      <c r="B54" s="4" t="s">
        <v>17</v>
      </c>
      <c r="C54" s="338" t="s">
        <v>122</v>
      </c>
      <c r="D54" s="470"/>
      <c r="E54" s="470"/>
      <c r="F54" s="470"/>
      <c r="G54" s="470"/>
      <c r="H54" s="471"/>
      <c r="I54" s="338" t="s">
        <v>70</v>
      </c>
      <c r="J54" s="470"/>
      <c r="K54" s="470"/>
      <c r="L54" s="472"/>
    </row>
    <row r="55" spans="1:12" ht="12.75">
      <c r="A55" s="11"/>
      <c r="B55" s="11"/>
      <c r="C55" s="81" t="s">
        <v>62</v>
      </c>
      <c r="D55" s="81" t="s">
        <v>73</v>
      </c>
      <c r="E55" s="81" t="s">
        <v>63</v>
      </c>
      <c r="F55" s="463" t="s">
        <v>68</v>
      </c>
      <c r="G55" s="464"/>
      <c r="H55" s="81"/>
      <c r="I55" s="82" t="s">
        <v>71</v>
      </c>
      <c r="J55" s="82" t="s">
        <v>72</v>
      </c>
      <c r="K55" s="83" t="s">
        <v>77</v>
      </c>
      <c r="L55" s="71"/>
    </row>
    <row r="56" spans="1:12" ht="12.75">
      <c r="A56" s="11"/>
      <c r="B56" s="11"/>
      <c r="C56" s="30"/>
      <c r="D56" s="30"/>
      <c r="E56" s="81"/>
      <c r="F56" s="30" t="s">
        <v>19</v>
      </c>
      <c r="G56" s="30" t="s">
        <v>20</v>
      </c>
      <c r="H56" s="81" t="s">
        <v>69</v>
      </c>
      <c r="I56" s="82"/>
      <c r="J56" s="82"/>
      <c r="K56" s="84"/>
      <c r="L56" s="71"/>
    </row>
    <row r="57" spans="1:12" ht="12.75">
      <c r="A57" s="49" t="str">
        <f>'Methods&amp;Limits'!A9</f>
        <v>Research Octane Number (RON)</v>
      </c>
      <c r="B57" s="51" t="str">
        <f>'Methods&amp;Limits'!B9</f>
        <v>--</v>
      </c>
      <c r="C57" s="308" t="s">
        <v>302</v>
      </c>
      <c r="D57" s="306">
        <v>2002</v>
      </c>
      <c r="E57" s="29">
        <f>'Methods&amp;Limits'!G9</f>
        <v>0.7</v>
      </c>
      <c r="F57" s="58">
        <f>'Methods&amp;Limits'!H9</f>
        <v>94.587</v>
      </c>
      <c r="G57" s="29"/>
      <c r="H57" s="59" t="str">
        <f>IF(D14&lt;F57,"Yes","")</f>
        <v>Yes</v>
      </c>
      <c r="I57" s="85">
        <v>2</v>
      </c>
      <c r="J57" s="85" t="s">
        <v>307</v>
      </c>
      <c r="K57" s="86"/>
      <c r="L57" s="87" t="s">
        <v>318</v>
      </c>
    </row>
    <row r="58" spans="1:12" ht="12.75">
      <c r="A58" s="110" t="str">
        <f>'Methods&amp;Limits'!A10</f>
        <v>(RON 91 fuel only)</v>
      </c>
      <c r="B58" s="56" t="str">
        <f>'Methods&amp;Limits'!B10</f>
        <v>--</v>
      </c>
      <c r="C58" s="309"/>
      <c r="D58" s="307"/>
      <c r="E58" s="29"/>
      <c r="F58" s="58"/>
      <c r="G58" s="29"/>
      <c r="H58" s="59">
        <f>IF(D14&lt;F58,"Yes","")</f>
      </c>
      <c r="I58" s="85"/>
      <c r="J58" s="85"/>
      <c r="K58" s="86"/>
      <c r="L58" s="87"/>
    </row>
    <row r="59" spans="1:12" ht="12.75">
      <c r="A59" s="49" t="str">
        <f>'Methods&amp;Limits'!A11</f>
        <v>Motor Octane Number (MON)</v>
      </c>
      <c r="B59" s="51" t="str">
        <f>'Methods&amp;Limits'!B11</f>
        <v>--</v>
      </c>
      <c r="C59" s="308" t="s">
        <v>303</v>
      </c>
      <c r="D59" s="306">
        <v>2002</v>
      </c>
      <c r="E59" s="29">
        <f>'Methods&amp;Limits'!G11</f>
        <v>0.9</v>
      </c>
      <c r="F59" s="58">
        <f>'Methods&amp;Limits'!H11</f>
        <v>84.469</v>
      </c>
      <c r="G59" s="29"/>
      <c r="H59" s="59">
        <f>IF(D15&lt;F59,"Yes","")</f>
      </c>
      <c r="I59" s="85"/>
      <c r="J59" s="85"/>
      <c r="K59" s="86"/>
      <c r="L59" s="87"/>
    </row>
    <row r="60" spans="1:12" ht="12.75">
      <c r="A60" s="110" t="str">
        <f>'Methods&amp;Limits'!A12</f>
        <v>(RON 91 fuel only)</v>
      </c>
      <c r="B60" s="56" t="str">
        <f>'Methods&amp;Limits'!B12</f>
        <v>--</v>
      </c>
      <c r="C60" s="106">
        <f>'Methods&amp;Limits'!E12</f>
        <v>0</v>
      </c>
      <c r="D60" s="31">
        <f>'Methods&amp;Limits'!F12</f>
        <v>0</v>
      </c>
      <c r="E60" s="29"/>
      <c r="F60" s="58"/>
      <c r="G60" s="29"/>
      <c r="H60" s="59">
        <f>IF(D15&lt;F60,"Yes","")</f>
      </c>
      <c r="I60" s="85"/>
      <c r="J60" s="85"/>
      <c r="K60" s="86"/>
      <c r="L60" s="87"/>
    </row>
    <row r="61" spans="1:12" ht="12.75">
      <c r="A61" s="49" t="str">
        <f>'Methods&amp;Limits'!A13</f>
        <v>Vapour Pressure, DVPE</v>
      </c>
      <c r="B61" s="50">
        <f>'Methods&amp;Limits'!B13</f>
        <v>0</v>
      </c>
      <c r="C61" s="106">
        <f>'Methods&amp;Limits'!E13</f>
        <v>0</v>
      </c>
      <c r="D61" s="31">
        <f>'Methods&amp;Limits'!F13</f>
        <v>0</v>
      </c>
      <c r="E61" s="29">
        <f>'Methods&amp;Limits'!G13</f>
        <v>0</v>
      </c>
      <c r="F61" s="29"/>
      <c r="G61" s="58"/>
      <c r="H61" s="71">
        <f>IF(D16&lt;F61,"Yes","")</f>
      </c>
      <c r="I61" s="85"/>
      <c r="J61" s="85"/>
      <c r="K61" s="86"/>
      <c r="L61" s="87"/>
    </row>
    <row r="62" spans="1:12" ht="12.75">
      <c r="A62" s="52" t="str">
        <f>'Methods&amp;Limits'!A14</f>
        <v>--summer period (normal)</v>
      </c>
      <c r="B62" s="53" t="str">
        <f>'Methods&amp;Limits'!B14</f>
        <v>kPa</v>
      </c>
      <c r="C62" s="106" t="str">
        <f>'Methods&amp;Limits'!E14</f>
        <v>EN 13016-1</v>
      </c>
      <c r="D62" s="31">
        <f>'Methods&amp;Limits'!F14</f>
        <v>2000</v>
      </c>
      <c r="E62" s="29">
        <f>'Methods&amp;Limits'!G14</f>
        <v>3</v>
      </c>
      <c r="F62" s="29">
        <f>'Methods&amp;Limits'!H14</f>
        <v>0</v>
      </c>
      <c r="G62" s="78">
        <f>'Methods&amp;Limits'!I14</f>
        <v>61.77</v>
      </c>
      <c r="H62" s="59" t="str">
        <f>IF(E17&gt;G62,"Yes","")</f>
        <v>Yes</v>
      </c>
      <c r="I62" s="85">
        <v>3</v>
      </c>
      <c r="J62" s="85" t="s">
        <v>308</v>
      </c>
      <c r="K62" s="86"/>
      <c r="L62" s="87" t="s">
        <v>318</v>
      </c>
    </row>
    <row r="63" spans="1:12" ht="12.75">
      <c r="A63" s="54" t="str">
        <f>'Methods&amp;Limits'!A15</f>
        <v>--summer period (arctic or severe weather conditions)</v>
      </c>
      <c r="B63" s="55" t="str">
        <f>'Methods&amp;Limits'!B15</f>
        <v>kPa</v>
      </c>
      <c r="C63" s="29"/>
      <c r="D63" s="31"/>
      <c r="E63" s="29"/>
      <c r="F63" s="29"/>
      <c r="G63" s="78"/>
      <c r="H63" s="59"/>
      <c r="I63" s="85"/>
      <c r="J63" s="85"/>
      <c r="K63" s="86"/>
      <c r="L63" s="87"/>
    </row>
    <row r="64" spans="1:12" ht="12.75">
      <c r="A64" s="24" t="str">
        <f>'Methods&amp;Limits'!A16</f>
        <v>Distillation</v>
      </c>
      <c r="B64" s="53">
        <f>'Methods&amp;Limits'!B16</f>
        <v>0</v>
      </c>
      <c r="C64" s="29">
        <f>'Methods&amp;Limits'!E16</f>
        <v>0</v>
      </c>
      <c r="D64" s="31">
        <f>'Methods&amp;Limits'!F16</f>
        <v>0</v>
      </c>
      <c r="E64" s="29">
        <f>'Methods&amp;Limits'!G16</f>
        <v>0</v>
      </c>
      <c r="F64" s="29"/>
      <c r="G64" s="29"/>
      <c r="H64" s="59">
        <f>IF(D18&lt;F64,"Yes","")</f>
      </c>
      <c r="I64" s="85"/>
      <c r="J64" s="85"/>
      <c r="K64" s="86"/>
      <c r="L64" s="87"/>
    </row>
    <row r="65" spans="1:12" ht="12.75">
      <c r="A65" s="52" t="str">
        <f>'Methods&amp;Limits'!A17</f>
        <v>--evaporated at 100 oC</v>
      </c>
      <c r="B65" s="25" t="str">
        <f>'Methods&amp;Limits'!B17</f>
        <v>% (v/v)</v>
      </c>
      <c r="C65" s="311" t="s">
        <v>304</v>
      </c>
      <c r="D65" s="310">
        <v>2000</v>
      </c>
      <c r="E65" s="85">
        <v>4</v>
      </c>
      <c r="F65" s="281">
        <f>H19-0.59*$E65</f>
        <v>43.64</v>
      </c>
      <c r="G65" s="29"/>
      <c r="H65" s="59">
        <f>IF(D19&lt;F65,"Yes","")</f>
      </c>
      <c r="I65" s="85"/>
      <c r="J65" s="85"/>
      <c r="K65" s="86"/>
      <c r="L65" s="87"/>
    </row>
    <row r="66" spans="1:12" ht="12.75">
      <c r="A66" s="54" t="str">
        <f>'Methods&amp;Limits'!A18</f>
        <v>-- evaporated at 150 oC </v>
      </c>
      <c r="B66" s="56" t="str">
        <f>'Methods&amp;Limits'!B18</f>
        <v>% (v/v)</v>
      </c>
      <c r="C66" s="312" t="s">
        <v>304</v>
      </c>
      <c r="D66" s="313">
        <v>2000</v>
      </c>
      <c r="E66" s="85">
        <v>3.8</v>
      </c>
      <c r="F66" s="281">
        <f>H20-0.59*$E66</f>
        <v>72.758</v>
      </c>
      <c r="G66" s="29"/>
      <c r="H66" s="59">
        <f>IF(D20&lt;F66,"Yes","")</f>
      </c>
      <c r="I66" s="85"/>
      <c r="J66" s="85"/>
      <c r="K66" s="86"/>
      <c r="L66" s="87"/>
    </row>
    <row r="67" spans="1:12" ht="12.75">
      <c r="A67" s="24" t="str">
        <f>'Methods&amp;Limits'!A19</f>
        <v>Hydrocarbon analysis</v>
      </c>
      <c r="B67" s="53">
        <f>'Methods&amp;Limits'!B19</f>
        <v>0</v>
      </c>
      <c r="C67" s="29">
        <f>'Methods&amp;Limits'!E19</f>
        <v>0</v>
      </c>
      <c r="D67" s="31">
        <f>'Methods&amp;Limits'!F19</f>
        <v>0</v>
      </c>
      <c r="E67" s="29">
        <f>'Methods&amp;Limits'!G19</f>
        <v>0</v>
      </c>
      <c r="F67" s="29"/>
      <c r="G67" s="29"/>
      <c r="H67" s="59">
        <f>IF(D21&lt;F67,"Yes","")</f>
      </c>
      <c r="I67" s="85"/>
      <c r="J67" s="85"/>
      <c r="K67" s="86"/>
      <c r="L67" s="87"/>
    </row>
    <row r="68" spans="1:12" ht="12.75">
      <c r="A68" s="52" t="str">
        <f>'Methods&amp;Limits'!A20</f>
        <v>-- Olefins</v>
      </c>
      <c r="B68" s="25" t="str">
        <f>'Methods&amp;Limits'!B20</f>
        <v>% (v/v)</v>
      </c>
      <c r="C68" s="29" t="str">
        <f>'Methods&amp;Limits'!E20</f>
        <v>ASTM D1319</v>
      </c>
      <c r="D68" s="31">
        <f>'Methods&amp;Limits'!F20</f>
        <v>1995</v>
      </c>
      <c r="E68" s="279">
        <v>4.6</v>
      </c>
      <c r="F68" s="29"/>
      <c r="G68" s="281">
        <f>I22+0.59*$E68</f>
        <v>20.714</v>
      </c>
      <c r="H68" s="59">
        <f>IF(E22&gt;G68,"Yes","")</f>
      </c>
      <c r="I68" s="85"/>
      <c r="J68" s="85"/>
      <c r="K68" s="86"/>
      <c r="L68" s="87"/>
    </row>
    <row r="69" spans="1:12" ht="12.75">
      <c r="A69" s="52" t="str">
        <f>'Methods&amp;Limits'!A21</f>
        <v>-- Olefins (RON 91 fuel only)</v>
      </c>
      <c r="B69" s="25" t="str">
        <f>'Methods&amp;Limits'!B21</f>
        <v>% (v/v)</v>
      </c>
      <c r="C69" s="29" t="str">
        <f>'Methods&amp;Limits'!E21</f>
        <v>ASTM D1319</v>
      </c>
      <c r="D69" s="31">
        <f>'Methods&amp;Limits'!F21</f>
        <v>1995</v>
      </c>
      <c r="E69" s="29">
        <f>'Methods&amp;Limits'!G21</f>
        <v>6.8</v>
      </c>
      <c r="F69" s="29"/>
      <c r="G69" s="78">
        <f>'Methods&amp;Limits'!I21</f>
        <v>25.012</v>
      </c>
      <c r="H69" s="59">
        <f>IF(E22&gt;G69,"Yes","")</f>
      </c>
      <c r="I69" s="85"/>
      <c r="J69" s="85"/>
      <c r="K69" s="86"/>
      <c r="L69" s="87"/>
    </row>
    <row r="70" spans="1:12" ht="12.75">
      <c r="A70" s="52" t="str">
        <f>'Methods&amp;Limits'!A22</f>
        <v>-- Aromatics</v>
      </c>
      <c r="B70" s="25" t="str">
        <f>'Methods&amp;Limits'!B22</f>
        <v>% (v/v)</v>
      </c>
      <c r="C70" s="29" t="str">
        <f>'Methods&amp;Limits'!E22</f>
        <v>ASTM D1319</v>
      </c>
      <c r="D70" s="31">
        <f>'Methods&amp;Limits'!F22</f>
        <v>1995</v>
      </c>
      <c r="E70" s="279">
        <v>3.7</v>
      </c>
      <c r="F70" s="29"/>
      <c r="G70" s="281">
        <f>I23+0.59*$E70</f>
        <v>42.183</v>
      </c>
      <c r="H70" s="59">
        <f>IF(E23&gt;G70,"Yes","")</f>
      </c>
      <c r="I70" s="85"/>
      <c r="J70" s="85"/>
      <c r="K70" s="86"/>
      <c r="L70" s="87"/>
    </row>
    <row r="71" spans="1:12" ht="12.75">
      <c r="A71" s="52" t="str">
        <f>'Methods&amp;Limits'!A23</f>
        <v>-- Benzene</v>
      </c>
      <c r="B71" s="25" t="str">
        <f>'Methods&amp;Limits'!B23</f>
        <v>% (v/v)</v>
      </c>
      <c r="C71" s="29" t="str">
        <f>'Methods&amp;Limits'!E23</f>
        <v>EN 12177</v>
      </c>
      <c r="D71" s="31">
        <f>'Methods&amp;Limits'!F23</f>
        <v>1998</v>
      </c>
      <c r="E71" s="29">
        <f>'Methods&amp;Limits'!G23</f>
        <v>0.1</v>
      </c>
      <c r="F71" s="29"/>
      <c r="G71" s="78">
        <f>'Methods&amp;Limits'!I23</f>
        <v>1.059</v>
      </c>
      <c r="H71" s="59">
        <f>IF(E24&gt;G71,"Yes","")</f>
      </c>
      <c r="I71" s="85"/>
      <c r="J71" s="85"/>
      <c r="K71" s="86"/>
      <c r="L71" s="87"/>
    </row>
    <row r="72" spans="1:12" ht="12.75">
      <c r="A72" s="54">
        <f>'Methods&amp;Limits'!A24</f>
        <v>0</v>
      </c>
      <c r="B72" s="56">
        <f>'Methods&amp;Limits'!B24</f>
        <v>0</v>
      </c>
      <c r="C72" s="29"/>
      <c r="D72" s="31"/>
      <c r="E72" s="58"/>
      <c r="F72" s="29"/>
      <c r="G72" s="78"/>
      <c r="H72" s="59"/>
      <c r="I72" s="85"/>
      <c r="J72" s="85"/>
      <c r="K72" s="86"/>
      <c r="L72" s="87"/>
    </row>
    <row r="73" spans="1:12" ht="12.75">
      <c r="A73" s="20" t="str">
        <f>'Methods&amp;Limits'!A25</f>
        <v>Oxygen content</v>
      </c>
      <c r="B73" s="21" t="str">
        <f>'Methods&amp;Limits'!B25</f>
        <v>% (m/m)</v>
      </c>
      <c r="C73" s="29" t="str">
        <f>'Methods&amp;Limits'!E25</f>
        <v>EN 1601</v>
      </c>
      <c r="D73" s="31">
        <f>'Methods&amp;Limits'!F25</f>
        <v>1997</v>
      </c>
      <c r="E73" s="29">
        <f>'Methods&amp;Limits'!G25</f>
        <v>0.3</v>
      </c>
      <c r="F73" s="29"/>
      <c r="G73" s="78">
        <f>'Methods&amp;Limits'!I25</f>
        <v>2.8770000000000002</v>
      </c>
      <c r="H73" s="59">
        <f aca="true" t="shared" si="0" ref="H73:H81">IF(E25&gt;G73,"Yes","")</f>
      </c>
      <c r="I73" s="85"/>
      <c r="J73" s="85"/>
      <c r="K73" s="86"/>
      <c r="L73" s="87"/>
    </row>
    <row r="74" spans="1:12" ht="12.75">
      <c r="A74" s="24" t="str">
        <f>'Methods&amp;Limits'!A26</f>
        <v>Oxygenates</v>
      </c>
      <c r="B74" s="53">
        <f>'Methods&amp;Limits'!B26</f>
        <v>0</v>
      </c>
      <c r="C74" s="29">
        <f>'Methods&amp;Limits'!E26</f>
        <v>0</v>
      </c>
      <c r="D74" s="31">
        <f>'Methods&amp;Limits'!F26</f>
        <v>0</v>
      </c>
      <c r="E74" s="29">
        <f>'Methods&amp;Limits'!G26</f>
        <v>0</v>
      </c>
      <c r="F74" s="29"/>
      <c r="G74" s="58"/>
      <c r="H74" s="59">
        <f t="shared" si="0"/>
      </c>
      <c r="I74" s="85"/>
      <c r="J74" s="85"/>
      <c r="K74" s="86"/>
      <c r="L74" s="87"/>
    </row>
    <row r="75" spans="1:12" ht="12.75">
      <c r="A75" s="52" t="str">
        <f>'Methods&amp;Limits'!A27</f>
        <v>-- Methanol</v>
      </c>
      <c r="B75" s="25" t="str">
        <f>'Methods&amp;Limits'!B27</f>
        <v>% (v/v)</v>
      </c>
      <c r="C75" s="29"/>
      <c r="D75" s="31"/>
      <c r="E75" s="279"/>
      <c r="F75" s="29"/>
      <c r="G75" s="278"/>
      <c r="H75" s="59">
        <f t="shared" si="0"/>
      </c>
      <c r="I75" s="85"/>
      <c r="J75" s="85"/>
      <c r="K75" s="86"/>
      <c r="L75" s="87"/>
    </row>
    <row r="76" spans="1:12" ht="12.75">
      <c r="A76" s="52" t="str">
        <f>'Methods&amp;Limits'!A28</f>
        <v>-- Ethanol</v>
      </c>
      <c r="B76" s="25" t="str">
        <f>'Methods&amp;Limits'!B28</f>
        <v>% (v/v)</v>
      </c>
      <c r="C76" s="29"/>
      <c r="D76" s="31"/>
      <c r="E76" s="279"/>
      <c r="F76" s="29"/>
      <c r="G76" s="278"/>
      <c r="H76" s="59">
        <f t="shared" si="0"/>
      </c>
      <c r="I76" s="85"/>
      <c r="J76" s="85"/>
      <c r="K76" s="86"/>
      <c r="L76" s="87"/>
    </row>
    <row r="77" spans="1:12" ht="12.75">
      <c r="A77" s="52" t="str">
        <f>'Methods&amp;Limits'!A29</f>
        <v>-- Iso-propyl alcohol</v>
      </c>
      <c r="B77" s="25" t="str">
        <f>'Methods&amp;Limits'!B29</f>
        <v>% (v/v)</v>
      </c>
      <c r="C77" s="29"/>
      <c r="D77" s="31"/>
      <c r="E77" s="279"/>
      <c r="F77" s="29"/>
      <c r="G77" s="278"/>
      <c r="H77" s="59">
        <f t="shared" si="0"/>
      </c>
      <c r="I77" s="85"/>
      <c r="J77" s="85"/>
      <c r="K77" s="86"/>
      <c r="L77" s="87"/>
    </row>
    <row r="78" spans="1:12" ht="12.75">
      <c r="A78" s="52" t="str">
        <f>'Methods&amp;Limits'!A30</f>
        <v>-- Tert-butyl alcohol</v>
      </c>
      <c r="B78" s="25" t="str">
        <f>'Methods&amp;Limits'!B30</f>
        <v>% (v/v)</v>
      </c>
      <c r="C78" s="29"/>
      <c r="D78" s="31"/>
      <c r="E78" s="279"/>
      <c r="F78" s="29"/>
      <c r="G78" s="278"/>
      <c r="H78" s="59">
        <f t="shared" si="0"/>
      </c>
      <c r="I78" s="85"/>
      <c r="J78" s="85"/>
      <c r="K78" s="86"/>
      <c r="L78" s="87"/>
    </row>
    <row r="79" spans="1:12" ht="12.75">
      <c r="A79" s="52" t="str">
        <f>'Methods&amp;Limits'!A31</f>
        <v>-- Iso-butyl alcohol</v>
      </c>
      <c r="B79" s="25" t="str">
        <f>'Methods&amp;Limits'!B31</f>
        <v>% (v/v)</v>
      </c>
      <c r="C79" s="29"/>
      <c r="D79" s="31"/>
      <c r="E79" s="279"/>
      <c r="F79" s="29"/>
      <c r="G79" s="78"/>
      <c r="H79" s="59">
        <f t="shared" si="0"/>
      </c>
      <c r="I79" s="85"/>
      <c r="J79" s="85"/>
      <c r="K79" s="86"/>
      <c r="L79" s="87"/>
    </row>
    <row r="80" spans="1:12" ht="22.5">
      <c r="A80" s="101" t="str">
        <f>'Methods&amp;Limits'!A32</f>
        <v>-- Ethers with 5 or more carbon atoms per molecule</v>
      </c>
      <c r="B80" s="25" t="str">
        <f>'Methods&amp;Limits'!B32</f>
        <v>% (v/v)</v>
      </c>
      <c r="C80" s="29" t="str">
        <f>'Methods&amp;Limits'!E32</f>
        <v>EN 1601</v>
      </c>
      <c r="D80" s="31">
        <f>'Methods&amp;Limits'!F32</f>
        <v>1997</v>
      </c>
      <c r="E80" s="29">
        <f>'Methods&amp;Limits'!G32</f>
        <v>1</v>
      </c>
      <c r="F80" s="29"/>
      <c r="G80" s="78">
        <f>'Methods&amp;Limits'!I32</f>
        <v>15.59</v>
      </c>
      <c r="H80" s="59">
        <f t="shared" si="0"/>
      </c>
      <c r="I80" s="85"/>
      <c r="J80" s="85"/>
      <c r="K80" s="86"/>
      <c r="L80" s="87"/>
    </row>
    <row r="81" spans="1:12" ht="12.75">
      <c r="A81" s="54" t="str">
        <f>'Methods&amp;Limits'!A33</f>
        <v>-- other oxygenates</v>
      </c>
      <c r="B81" s="56" t="str">
        <f>'Methods&amp;Limits'!B33</f>
        <v>% (v/v)</v>
      </c>
      <c r="C81" s="76"/>
      <c r="D81" s="31"/>
      <c r="E81" s="29"/>
      <c r="F81" s="29"/>
      <c r="G81" s="78"/>
      <c r="H81" s="59">
        <f t="shared" si="0"/>
      </c>
      <c r="I81" s="85"/>
      <c r="J81" s="85"/>
      <c r="K81" s="86"/>
      <c r="L81" s="87"/>
    </row>
    <row r="82" spans="1:12" ht="12.75">
      <c r="A82" s="49" t="str">
        <f>'Methods&amp;Limits'!A34</f>
        <v>Sulphur content</v>
      </c>
      <c r="B82" s="50" t="str">
        <f>'Methods&amp;Limits'!B34</f>
        <v>mg/kg</v>
      </c>
      <c r="C82" s="312" t="s">
        <v>305</v>
      </c>
      <c r="D82" s="313">
        <v>2004</v>
      </c>
      <c r="E82" s="314">
        <v>16</v>
      </c>
      <c r="F82" s="29"/>
      <c r="G82" s="331">
        <f>I34+0.59*$E82</f>
        <v>159.44</v>
      </c>
      <c r="H82" s="59">
        <f>IF(E$34&gt;G82,"Yes","")</f>
      </c>
      <c r="I82" s="85"/>
      <c r="J82" s="85"/>
      <c r="K82" s="86"/>
      <c r="L82" s="87"/>
    </row>
    <row r="83" spans="1:12" ht="12.75">
      <c r="A83" s="24">
        <f>'Methods&amp;Limits'!A35</f>
        <v>0</v>
      </c>
      <c r="B83" s="53">
        <f>'Methods&amp;Limits'!B35</f>
        <v>0</v>
      </c>
      <c r="C83" s="29"/>
      <c r="D83" s="31"/>
      <c r="E83" s="109"/>
      <c r="F83" s="29"/>
      <c r="G83" s="78"/>
      <c r="H83" s="59"/>
      <c r="I83" s="85"/>
      <c r="J83" s="85"/>
      <c r="K83" s="86"/>
      <c r="L83" s="87"/>
    </row>
    <row r="84" spans="1:12" ht="12.75">
      <c r="A84" s="97">
        <f>'Methods&amp;Limits'!A36</f>
        <v>0</v>
      </c>
      <c r="B84" s="55">
        <f>'Methods&amp;Limits'!B36</f>
        <v>0</v>
      </c>
      <c r="C84" s="29"/>
      <c r="D84" s="31"/>
      <c r="E84" s="111"/>
      <c r="F84" s="29"/>
      <c r="G84" s="78"/>
      <c r="H84" s="59"/>
      <c r="I84" s="85"/>
      <c r="J84" s="85"/>
      <c r="K84" s="86"/>
      <c r="L84" s="87"/>
    </row>
    <row r="85" spans="1:12" ht="12.75">
      <c r="A85" s="20" t="str">
        <f>'Methods&amp;Limits'!A43</f>
        <v>Lead content</v>
      </c>
      <c r="B85" s="22" t="str">
        <f>'Methods&amp;Limits'!B43</f>
        <v>g/l</v>
      </c>
      <c r="C85" s="311" t="s">
        <v>306</v>
      </c>
      <c r="D85" s="310">
        <v>2002</v>
      </c>
      <c r="E85" s="279">
        <f>'Methods&amp;Limits'!G43</f>
        <v>0.002</v>
      </c>
      <c r="F85" s="279"/>
      <c r="G85" s="280">
        <f>'Methods&amp;Limits'!I43</f>
        <v>0.00618</v>
      </c>
      <c r="H85" s="59"/>
      <c r="I85" s="85"/>
      <c r="J85" s="85"/>
      <c r="K85" s="86"/>
      <c r="L85" s="87"/>
    </row>
    <row r="87" spans="1:12" ht="29.25" customHeight="1">
      <c r="A87" s="461" t="s">
        <v>326</v>
      </c>
      <c r="B87" s="461"/>
      <c r="C87" s="461"/>
      <c r="D87" s="461"/>
      <c r="E87" s="461"/>
      <c r="F87" s="461"/>
      <c r="G87" s="461"/>
      <c r="H87" s="461"/>
      <c r="I87" s="461"/>
      <c r="J87" s="461"/>
      <c r="K87" s="461"/>
      <c r="L87" s="461"/>
    </row>
  </sheetData>
  <sheetProtection/>
  <mergeCells count="23">
    <mergeCell ref="L11:M11"/>
    <mergeCell ref="E44:K44"/>
    <mergeCell ref="C54:H54"/>
    <mergeCell ref="E45:K45"/>
    <mergeCell ref="I54:L54"/>
    <mergeCell ref="B2:E2"/>
    <mergeCell ref="B3:E3"/>
    <mergeCell ref="B5:E5"/>
    <mergeCell ref="B6:E6"/>
    <mergeCell ref="B4:E4"/>
    <mergeCell ref="A87:L87"/>
    <mergeCell ref="A39:D39"/>
    <mergeCell ref="F55:G55"/>
    <mergeCell ref="C7:E7"/>
    <mergeCell ref="E46:K46"/>
    <mergeCell ref="A49:K51"/>
    <mergeCell ref="N23:N24"/>
    <mergeCell ref="N33:N35"/>
    <mergeCell ref="L12:M12"/>
    <mergeCell ref="E43:K43"/>
    <mergeCell ref="E40:K42"/>
    <mergeCell ref="H12:I12"/>
    <mergeCell ref="J12:K12"/>
  </mergeCells>
  <printOptions horizontalCentered="1"/>
  <pageMargins left="0.7874015748031497" right="0.7874015748031497" top="0.5118110236220472" bottom="0.47" header="0.31496062992125984" footer="0.26"/>
  <pageSetup fitToHeight="2" horizontalDpi="600" verticalDpi="600" orientation="landscape" paperSize="9" scale="66" r:id="rId1"/>
  <headerFooter alignWithMargins="0">
    <oddHeader>&amp;C&amp;A</oddHeader>
    <oddFooter>&amp;CPage &amp;P / 2</oddFooter>
  </headerFooter>
  <rowBreaks count="1" manualBreakCount="1">
    <brk id="51" max="12" man="1"/>
  </rowBreaks>
  <ignoredErrors>
    <ignoredError sqref="D25 D32" numberStoredAsText="1"/>
    <ignoredError sqref="C7" unlockedFormula="1"/>
  </ignoredErrors>
</worksheet>
</file>

<file path=xl/worksheets/sheet12.xml><?xml version="1.0" encoding="utf-8"?>
<worksheet xmlns="http://schemas.openxmlformats.org/spreadsheetml/2006/main" xmlns:r="http://schemas.openxmlformats.org/officeDocument/2006/relationships">
  <dimension ref="A1:EV91"/>
  <sheetViews>
    <sheetView showZeros="0" zoomScaleSheetLayoutView="100" zoomScalePageLayoutView="0" workbookViewId="0" topLeftCell="A1">
      <pane ySplit="9" topLeftCell="A10" activePane="bottomLeft" state="frozen"/>
      <selection pane="topLeft" activeCell="A2" sqref="A2"/>
      <selection pane="bottomLeft" activeCell="A98" sqref="A98"/>
    </sheetView>
  </sheetViews>
  <sheetFormatPr defaultColWidth="11.421875" defaultRowHeight="12.75"/>
  <cols>
    <col min="1" max="1" width="30.57421875" style="1" customWidth="1"/>
    <col min="2" max="2" width="6.7109375" style="1" customWidth="1"/>
    <col min="3" max="3" width="19.140625" style="1" customWidth="1"/>
    <col min="4" max="4" width="9.140625" style="1" bestFit="1" customWidth="1"/>
    <col min="5" max="5" width="19.421875" style="1" bestFit="1" customWidth="1"/>
    <col min="6" max="6" width="10.57421875" style="1" customWidth="1"/>
    <col min="7" max="7" width="9.8515625" style="1" bestFit="1" customWidth="1"/>
    <col min="8" max="8" width="10.7109375" style="1" customWidth="1"/>
    <col min="9" max="9" width="13.7109375" style="1" bestFit="1" customWidth="1"/>
    <col min="10" max="11" width="9.57421875" style="1" customWidth="1"/>
    <col min="12" max="12" width="11.7109375" style="1" bestFit="1" customWidth="1"/>
    <col min="13" max="16384" width="11.421875" style="1" customWidth="1"/>
  </cols>
  <sheetData>
    <row r="1" ht="18">
      <c r="A1" s="42" t="s">
        <v>287</v>
      </c>
    </row>
    <row r="2" spans="1:11" ht="6" customHeight="1">
      <c r="A2" s="46"/>
      <c r="B2" s="2"/>
      <c r="C2" s="2"/>
      <c r="D2" s="2"/>
      <c r="E2" s="2"/>
      <c r="F2" s="2"/>
      <c r="G2" s="2"/>
      <c r="H2" s="2"/>
      <c r="I2" s="2"/>
      <c r="J2" s="2"/>
      <c r="K2" s="2"/>
    </row>
    <row r="3" spans="1:11" ht="12.75">
      <c r="A3" s="41" t="s">
        <v>15</v>
      </c>
      <c r="B3" s="453" t="s">
        <v>294</v>
      </c>
      <c r="C3" s="454"/>
      <c r="D3" s="454"/>
      <c r="E3" s="455"/>
      <c r="J3" s="47"/>
      <c r="K3" s="47"/>
    </row>
    <row r="4" spans="1:11" ht="12.75">
      <c r="A4" s="41" t="s">
        <v>16</v>
      </c>
      <c r="B4" s="453">
        <v>2004</v>
      </c>
      <c r="C4" s="454"/>
      <c r="D4" s="454"/>
      <c r="E4" s="455"/>
      <c r="J4" s="47"/>
      <c r="K4" s="47"/>
    </row>
    <row r="5" spans="1:11" ht="12.75">
      <c r="A5" s="276" t="s">
        <v>288</v>
      </c>
      <c r="B5" s="453" t="s">
        <v>297</v>
      </c>
      <c r="C5" s="459"/>
      <c r="D5" s="459"/>
      <c r="E5" s="460"/>
      <c r="J5" s="47"/>
      <c r="K5" s="47"/>
    </row>
    <row r="6" spans="1:11" ht="12.75">
      <c r="A6" s="41" t="s">
        <v>58</v>
      </c>
      <c r="B6" s="456" t="s">
        <v>316</v>
      </c>
      <c r="C6" s="457"/>
      <c r="D6" s="457"/>
      <c r="E6" s="458"/>
      <c r="J6" s="47"/>
      <c r="K6" s="47"/>
    </row>
    <row r="7" spans="1:11" ht="12.75">
      <c r="A7" s="41" t="s">
        <v>59</v>
      </c>
      <c r="B7" s="453"/>
      <c r="C7" s="454"/>
      <c r="D7" s="454"/>
      <c r="E7" s="455"/>
      <c r="J7" s="48"/>
      <c r="K7" s="48"/>
    </row>
    <row r="8" spans="1:11" ht="12.75">
      <c r="A8" s="41" t="s">
        <v>86</v>
      </c>
      <c r="B8" s="74" t="s">
        <v>299</v>
      </c>
      <c r="C8" s="465" t="str">
        <f>IF(B8="A","1st June to 31st August (arctic)","1st May to 30th September (normal)")</f>
        <v>1st May to 30th September (normal)</v>
      </c>
      <c r="D8" s="466"/>
      <c r="E8" s="467"/>
      <c r="J8" s="48"/>
      <c r="K8" s="48"/>
    </row>
    <row r="9" spans="1:11" s="2" customFormat="1" ht="11.25">
      <c r="A9" s="63" t="s">
        <v>87</v>
      </c>
      <c r="B9" s="65"/>
      <c r="C9" s="277"/>
      <c r="D9" s="277"/>
      <c r="E9" s="277"/>
      <c r="J9" s="48"/>
      <c r="K9" s="48"/>
    </row>
    <row r="10" spans="1:11" ht="6" customHeight="1">
      <c r="A10" s="61"/>
      <c r="B10" s="63"/>
      <c r="C10" s="63"/>
      <c r="D10" s="48"/>
      <c r="E10" s="48"/>
      <c r="J10" s="48"/>
      <c r="K10" s="48"/>
    </row>
    <row r="11" spans="1:11" ht="15.75">
      <c r="A11" s="62" t="s">
        <v>84</v>
      </c>
      <c r="B11" s="63"/>
      <c r="C11" s="63"/>
      <c r="D11" s="48"/>
      <c r="E11" s="48"/>
      <c r="J11" s="48"/>
      <c r="K11" s="48"/>
    </row>
    <row r="12" spans="1:11" ht="6" customHeight="1">
      <c r="A12" s="3"/>
      <c r="B12" s="3"/>
      <c r="C12" s="3"/>
      <c r="D12" s="3"/>
      <c r="E12" s="3"/>
      <c r="F12" s="3"/>
      <c r="G12" s="3"/>
      <c r="H12" s="3"/>
      <c r="I12" s="3"/>
      <c r="J12" s="3"/>
      <c r="K12" s="3"/>
    </row>
    <row r="13" spans="1:14" ht="14.25">
      <c r="A13" s="4" t="s">
        <v>52</v>
      </c>
      <c r="B13" s="4" t="s">
        <v>17</v>
      </c>
      <c r="C13" s="5" t="s">
        <v>18</v>
      </c>
      <c r="D13" s="6"/>
      <c r="E13" s="6"/>
      <c r="F13" s="6"/>
      <c r="G13" s="7"/>
      <c r="H13" s="8" t="s">
        <v>78</v>
      </c>
      <c r="I13" s="9"/>
      <c r="J13" s="9"/>
      <c r="K13" s="327"/>
      <c r="L13" s="468" t="s">
        <v>276</v>
      </c>
      <c r="M13" s="469"/>
      <c r="N13" s="75"/>
    </row>
    <row r="14" spans="1:14" ht="15.75" customHeight="1">
      <c r="A14" s="11"/>
      <c r="B14" s="11"/>
      <c r="C14" s="12"/>
      <c r="D14" s="13"/>
      <c r="E14" s="13"/>
      <c r="F14" s="13"/>
      <c r="G14" s="14"/>
      <c r="H14" s="302" t="s">
        <v>23</v>
      </c>
      <c r="I14" s="303"/>
      <c r="J14" s="304" t="s">
        <v>24</v>
      </c>
      <c r="K14" s="328"/>
      <c r="L14" s="444" t="s">
        <v>277</v>
      </c>
      <c r="M14" s="445"/>
      <c r="N14" s="75"/>
    </row>
    <row r="15" spans="1:14" ht="22.5">
      <c r="A15" s="15"/>
      <c r="B15" s="15"/>
      <c r="C15" s="16" t="s">
        <v>60</v>
      </c>
      <c r="D15" s="17" t="s">
        <v>19</v>
      </c>
      <c r="E15" s="17" t="s">
        <v>20</v>
      </c>
      <c r="F15" s="17" t="s">
        <v>21</v>
      </c>
      <c r="G15" s="16" t="s">
        <v>22</v>
      </c>
      <c r="H15" s="18" t="s">
        <v>19</v>
      </c>
      <c r="I15" s="18" t="s">
        <v>20</v>
      </c>
      <c r="J15" s="18" t="s">
        <v>19</v>
      </c>
      <c r="K15" s="19" t="s">
        <v>20</v>
      </c>
      <c r="L15" s="166" t="s">
        <v>62</v>
      </c>
      <c r="M15" s="167" t="s">
        <v>73</v>
      </c>
      <c r="N15" s="145"/>
    </row>
    <row r="16" spans="1:14" ht="15.75">
      <c r="A16" s="148" t="s">
        <v>26</v>
      </c>
      <c r="B16" s="154" t="s">
        <v>0</v>
      </c>
      <c r="C16" s="283">
        <v>88</v>
      </c>
      <c r="D16" s="284">
        <v>92.1</v>
      </c>
      <c r="E16" s="285">
        <v>98.8</v>
      </c>
      <c r="F16" s="285">
        <v>95.5</v>
      </c>
      <c r="G16" s="283">
        <v>0.8</v>
      </c>
      <c r="H16" s="283">
        <v>95</v>
      </c>
      <c r="I16" s="286"/>
      <c r="J16" s="198" t="s">
        <v>282</v>
      </c>
      <c r="K16" s="156"/>
      <c r="L16" s="168" t="s">
        <v>302</v>
      </c>
      <c r="M16" s="169">
        <v>2002</v>
      </c>
      <c r="N16" s="145"/>
    </row>
    <row r="17" spans="1:14" ht="15.75">
      <c r="A17" s="148" t="s">
        <v>25</v>
      </c>
      <c r="B17" s="154" t="s">
        <v>0</v>
      </c>
      <c r="C17" s="287">
        <v>85</v>
      </c>
      <c r="D17" s="285">
        <v>84.6</v>
      </c>
      <c r="E17" s="285">
        <v>86.8</v>
      </c>
      <c r="F17" s="285">
        <v>85.5</v>
      </c>
      <c r="G17" s="283">
        <v>0.6</v>
      </c>
      <c r="H17" s="283">
        <v>85</v>
      </c>
      <c r="I17" s="283"/>
      <c r="J17" s="198" t="s">
        <v>283</v>
      </c>
      <c r="K17" s="152"/>
      <c r="L17" s="168" t="s">
        <v>303</v>
      </c>
      <c r="M17" s="169">
        <v>2002</v>
      </c>
      <c r="N17" s="145"/>
    </row>
    <row r="18" spans="1:14" ht="15.75">
      <c r="A18" s="170" t="s">
        <v>27</v>
      </c>
      <c r="B18" s="171" t="s">
        <v>1</v>
      </c>
      <c r="C18" s="288"/>
      <c r="D18" s="289"/>
      <c r="E18" s="289"/>
      <c r="F18" s="289"/>
      <c r="G18" s="288"/>
      <c r="H18" s="288"/>
      <c r="I18" s="288"/>
      <c r="J18" s="172"/>
      <c r="K18" s="199" t="s">
        <v>284</v>
      </c>
      <c r="L18" s="315"/>
      <c r="M18" s="315"/>
      <c r="N18" s="145"/>
    </row>
    <row r="19" spans="1:14" ht="15.75">
      <c r="A19" s="174" t="s">
        <v>117</v>
      </c>
      <c r="B19" s="175"/>
      <c r="C19" s="290"/>
      <c r="D19" s="291"/>
      <c r="E19" s="291"/>
      <c r="F19" s="291"/>
      <c r="G19" s="290"/>
      <c r="H19" s="290"/>
      <c r="I19" s="290">
        <v>60</v>
      </c>
      <c r="J19" s="176"/>
      <c r="K19" s="177">
        <f>IF(B8="A",70,60)</f>
        <v>60</v>
      </c>
      <c r="L19" s="157"/>
      <c r="M19" s="158"/>
      <c r="N19" s="145"/>
    </row>
    <row r="20" spans="1:14" ht="15.75">
      <c r="A20" s="178" t="s">
        <v>28</v>
      </c>
      <c r="B20" s="179"/>
      <c r="C20" s="292"/>
      <c r="D20" s="293"/>
      <c r="E20" s="293"/>
      <c r="F20" s="293"/>
      <c r="G20" s="294"/>
      <c r="H20" s="294"/>
      <c r="I20" s="294"/>
      <c r="J20" s="179"/>
      <c r="K20" s="162"/>
      <c r="L20" s="180"/>
      <c r="M20" s="181"/>
      <c r="N20" s="145"/>
    </row>
    <row r="21" spans="1:14" ht="15.75">
      <c r="A21" s="182" t="s">
        <v>120</v>
      </c>
      <c r="B21" s="161" t="s">
        <v>2</v>
      </c>
      <c r="C21" s="295">
        <v>85</v>
      </c>
      <c r="D21" s="296">
        <v>46</v>
      </c>
      <c r="E21" s="296">
        <v>69.8</v>
      </c>
      <c r="F21" s="296">
        <v>55.3</v>
      </c>
      <c r="G21" s="295">
        <v>5.9</v>
      </c>
      <c r="H21" s="295">
        <v>46</v>
      </c>
      <c r="I21" s="295"/>
      <c r="J21" s="183">
        <v>46</v>
      </c>
      <c r="K21" s="184"/>
      <c r="L21" s="180" t="s">
        <v>304</v>
      </c>
      <c r="M21" s="181">
        <v>2000</v>
      </c>
      <c r="N21" s="145"/>
    </row>
    <row r="22" spans="1:14" ht="15.75">
      <c r="A22" s="174" t="s">
        <v>119</v>
      </c>
      <c r="B22" s="176" t="s">
        <v>2</v>
      </c>
      <c r="C22" s="290">
        <v>70</v>
      </c>
      <c r="D22" s="291">
        <v>81.3</v>
      </c>
      <c r="E22" s="291">
        <v>98.2</v>
      </c>
      <c r="F22" s="291">
        <v>87.9</v>
      </c>
      <c r="G22" s="290">
        <v>3.7</v>
      </c>
      <c r="H22" s="290">
        <v>75</v>
      </c>
      <c r="I22" s="290"/>
      <c r="J22" s="185">
        <v>75</v>
      </c>
      <c r="K22" s="186"/>
      <c r="L22" s="187"/>
      <c r="M22" s="187"/>
      <c r="N22" s="145"/>
    </row>
    <row r="23" spans="1:14" ht="15.75">
      <c r="A23" s="178" t="s">
        <v>29</v>
      </c>
      <c r="B23" s="179"/>
      <c r="C23" s="292"/>
      <c r="D23" s="293"/>
      <c r="E23" s="293"/>
      <c r="F23" s="293"/>
      <c r="G23" s="294"/>
      <c r="H23" s="294"/>
      <c r="I23" s="294"/>
      <c r="J23" s="179"/>
      <c r="K23" s="162"/>
      <c r="L23" s="315"/>
      <c r="M23" s="316"/>
      <c r="N23" s="145"/>
    </row>
    <row r="24" spans="1:14" ht="15.75">
      <c r="A24" s="182" t="s">
        <v>121</v>
      </c>
      <c r="B24" s="161" t="s">
        <v>2</v>
      </c>
      <c r="C24" s="298">
        <v>57</v>
      </c>
      <c r="D24" s="296">
        <v>0.2</v>
      </c>
      <c r="E24" s="296">
        <v>16.8</v>
      </c>
      <c r="F24" s="296">
        <v>7.8</v>
      </c>
      <c r="G24" s="295">
        <v>5.4</v>
      </c>
      <c r="H24" s="295"/>
      <c r="I24" s="295">
        <v>18</v>
      </c>
      <c r="J24" s="179"/>
      <c r="K24" s="189" t="s">
        <v>285</v>
      </c>
      <c r="L24" s="180" t="s">
        <v>281</v>
      </c>
      <c r="M24" s="181">
        <v>1995</v>
      </c>
      <c r="N24" s="145"/>
    </row>
    <row r="25" spans="1:14" ht="12.75">
      <c r="A25" s="182" t="s">
        <v>30</v>
      </c>
      <c r="B25" s="161" t="s">
        <v>2</v>
      </c>
      <c r="C25" s="295">
        <v>57</v>
      </c>
      <c r="D25" s="295">
        <v>23.7</v>
      </c>
      <c r="E25" s="295">
        <v>39.6</v>
      </c>
      <c r="F25" s="295">
        <v>30.3</v>
      </c>
      <c r="G25" s="295">
        <v>3.8</v>
      </c>
      <c r="H25" s="295"/>
      <c r="I25" s="295">
        <v>40</v>
      </c>
      <c r="J25" s="179"/>
      <c r="K25" s="189">
        <v>42</v>
      </c>
      <c r="L25" s="180" t="s">
        <v>281</v>
      </c>
      <c r="M25" s="181">
        <v>1995</v>
      </c>
      <c r="N25" s="443"/>
    </row>
    <row r="26" spans="1:14" ht="12.75">
      <c r="A26" s="174" t="s">
        <v>31</v>
      </c>
      <c r="B26" s="176" t="s">
        <v>2</v>
      </c>
      <c r="C26" s="290">
        <v>88</v>
      </c>
      <c r="D26" s="299">
        <v>0.29</v>
      </c>
      <c r="E26" s="291">
        <v>0.92</v>
      </c>
      <c r="F26" s="291">
        <v>0.7</v>
      </c>
      <c r="G26" s="290">
        <v>0.2</v>
      </c>
      <c r="H26" s="290"/>
      <c r="I26" s="290">
        <v>1</v>
      </c>
      <c r="J26" s="175"/>
      <c r="K26" s="177">
        <v>1</v>
      </c>
      <c r="L26" s="157" t="s">
        <v>140</v>
      </c>
      <c r="M26" s="158">
        <v>1998</v>
      </c>
      <c r="N26" s="443"/>
    </row>
    <row r="27" spans="1:14" ht="24" customHeight="1">
      <c r="A27" s="148" t="s">
        <v>32</v>
      </c>
      <c r="B27" s="154" t="s">
        <v>3</v>
      </c>
      <c r="C27" s="283">
        <v>88</v>
      </c>
      <c r="D27" s="300" t="s">
        <v>300</v>
      </c>
      <c r="E27" s="285">
        <v>2.1</v>
      </c>
      <c r="F27" s="285">
        <v>0.5</v>
      </c>
      <c r="G27" s="283">
        <v>0.5</v>
      </c>
      <c r="H27" s="283"/>
      <c r="I27" s="283">
        <v>2.7</v>
      </c>
      <c r="J27" s="154"/>
      <c r="K27" s="190">
        <v>2.7</v>
      </c>
      <c r="L27" s="180" t="s">
        <v>82</v>
      </c>
      <c r="M27" s="181">
        <v>1997</v>
      </c>
      <c r="N27" s="145"/>
    </row>
    <row r="28" spans="1:14" ht="15.75">
      <c r="A28" s="178" t="s">
        <v>33</v>
      </c>
      <c r="B28" s="179"/>
      <c r="C28" s="292"/>
      <c r="D28" s="293"/>
      <c r="E28" s="293"/>
      <c r="F28" s="293"/>
      <c r="G28" s="294"/>
      <c r="H28" s="294"/>
      <c r="I28" s="294"/>
      <c r="J28" s="179"/>
      <c r="K28" s="162"/>
      <c r="L28" s="191"/>
      <c r="M28" s="192"/>
      <c r="N28" s="145"/>
    </row>
    <row r="29" spans="1:14" ht="15.75">
      <c r="A29" s="182" t="s">
        <v>4</v>
      </c>
      <c r="B29" s="161" t="s">
        <v>2</v>
      </c>
      <c r="C29" s="295"/>
      <c r="D29" s="296"/>
      <c r="E29" s="296"/>
      <c r="F29" s="296"/>
      <c r="G29" s="295"/>
      <c r="H29" s="295"/>
      <c r="I29" s="295">
        <v>3</v>
      </c>
      <c r="J29" s="179"/>
      <c r="K29" s="162">
        <v>3</v>
      </c>
      <c r="L29" s="193"/>
      <c r="M29" s="194"/>
      <c r="N29" s="145"/>
    </row>
    <row r="30" spans="1:14" ht="15.75">
      <c r="A30" s="182" t="s">
        <v>5</v>
      </c>
      <c r="B30" s="161" t="s">
        <v>2</v>
      </c>
      <c r="C30" s="295"/>
      <c r="D30" s="296"/>
      <c r="E30" s="296"/>
      <c r="F30" s="296"/>
      <c r="G30" s="295"/>
      <c r="H30" s="295"/>
      <c r="I30" s="295">
        <v>5</v>
      </c>
      <c r="J30" s="179"/>
      <c r="K30" s="162">
        <v>5</v>
      </c>
      <c r="L30" s="193"/>
      <c r="M30" s="194"/>
      <c r="N30" s="145"/>
    </row>
    <row r="31" spans="1:14" ht="15.75">
      <c r="A31" s="182" t="s">
        <v>34</v>
      </c>
      <c r="B31" s="161" t="s">
        <v>2</v>
      </c>
      <c r="C31" s="295"/>
      <c r="D31" s="296"/>
      <c r="E31" s="296"/>
      <c r="F31" s="296"/>
      <c r="G31" s="295"/>
      <c r="H31" s="295"/>
      <c r="I31" s="295">
        <v>10</v>
      </c>
      <c r="J31" s="179"/>
      <c r="K31" s="162">
        <v>10</v>
      </c>
      <c r="L31" s="180" t="s">
        <v>82</v>
      </c>
      <c r="M31" s="181">
        <v>1997</v>
      </c>
      <c r="N31" s="145"/>
    </row>
    <row r="32" spans="1:14" ht="15.75">
      <c r="A32" s="182" t="s">
        <v>35</v>
      </c>
      <c r="B32" s="161" t="s">
        <v>2</v>
      </c>
      <c r="C32" s="295"/>
      <c r="D32" s="296"/>
      <c r="E32" s="296"/>
      <c r="F32" s="296"/>
      <c r="G32" s="295"/>
      <c r="H32" s="295"/>
      <c r="I32" s="295">
        <v>7</v>
      </c>
      <c r="J32" s="179"/>
      <c r="K32" s="162">
        <v>7</v>
      </c>
      <c r="L32" s="180"/>
      <c r="M32" s="194"/>
      <c r="N32" s="145"/>
    </row>
    <row r="33" spans="1:14" ht="15.75">
      <c r="A33" s="182" t="s">
        <v>36</v>
      </c>
      <c r="B33" s="161" t="s">
        <v>2</v>
      </c>
      <c r="C33" s="295"/>
      <c r="D33" s="296"/>
      <c r="E33" s="296"/>
      <c r="F33" s="296"/>
      <c r="G33" s="295"/>
      <c r="H33" s="295"/>
      <c r="I33" s="295">
        <v>10</v>
      </c>
      <c r="J33" s="179"/>
      <c r="K33" s="162">
        <v>10</v>
      </c>
      <c r="L33" s="180"/>
      <c r="M33" s="181"/>
      <c r="N33" s="145"/>
    </row>
    <row r="34" spans="1:152" s="57" customFormat="1" ht="15.75">
      <c r="A34" s="195" t="s">
        <v>293</v>
      </c>
      <c r="B34" s="161" t="s">
        <v>2</v>
      </c>
      <c r="C34" s="295">
        <v>88</v>
      </c>
      <c r="D34" s="301" t="s">
        <v>300</v>
      </c>
      <c r="E34" s="296">
        <v>11.6</v>
      </c>
      <c r="F34" s="296">
        <v>3.1</v>
      </c>
      <c r="G34" s="317">
        <v>3</v>
      </c>
      <c r="H34" s="295"/>
      <c r="I34" s="295">
        <v>15</v>
      </c>
      <c r="J34" s="179"/>
      <c r="K34" s="162">
        <v>15</v>
      </c>
      <c r="L34" s="193"/>
      <c r="M34" s="194"/>
      <c r="N34" s="145"/>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row>
    <row r="35" spans="1:14" ht="15">
      <c r="A35" s="174" t="s">
        <v>38</v>
      </c>
      <c r="B35" s="176" t="s">
        <v>2</v>
      </c>
      <c r="C35" s="290"/>
      <c r="D35" s="291"/>
      <c r="E35" s="291"/>
      <c r="F35" s="291"/>
      <c r="G35" s="290"/>
      <c r="H35" s="290"/>
      <c r="I35" s="290">
        <v>10</v>
      </c>
      <c r="J35" s="175"/>
      <c r="K35" s="196">
        <v>10</v>
      </c>
      <c r="L35" s="187"/>
      <c r="M35" s="197"/>
      <c r="N35" s="443"/>
    </row>
    <row r="36" spans="1:14" ht="36" customHeight="1">
      <c r="A36" s="148" t="s">
        <v>39</v>
      </c>
      <c r="B36" s="149" t="s">
        <v>6</v>
      </c>
      <c r="C36" s="283">
        <v>64</v>
      </c>
      <c r="D36" s="285">
        <v>1</v>
      </c>
      <c r="E36" s="285">
        <v>148</v>
      </c>
      <c r="F36" s="285">
        <v>45.3</v>
      </c>
      <c r="G36" s="318">
        <v>35</v>
      </c>
      <c r="H36" s="283"/>
      <c r="I36" s="283">
        <v>150</v>
      </c>
      <c r="J36" s="149"/>
      <c r="K36" s="152">
        <v>150</v>
      </c>
      <c r="L36" s="180" t="s">
        <v>305</v>
      </c>
      <c r="M36" s="181">
        <v>2004</v>
      </c>
      <c r="N36" s="443"/>
    </row>
    <row r="37" spans="1:14" ht="12.75">
      <c r="A37" s="148" t="s">
        <v>40</v>
      </c>
      <c r="B37" s="149" t="s">
        <v>7</v>
      </c>
      <c r="C37" s="287">
        <v>22</v>
      </c>
      <c r="D37" s="285"/>
      <c r="E37" s="285" t="s">
        <v>301</v>
      </c>
      <c r="F37" s="285"/>
      <c r="G37" s="283"/>
      <c r="H37" s="283"/>
      <c r="I37" s="283">
        <v>0.005</v>
      </c>
      <c r="J37" s="149"/>
      <c r="K37" s="274">
        <v>0.005</v>
      </c>
      <c r="L37" s="153" t="s">
        <v>306</v>
      </c>
      <c r="M37" s="153">
        <v>2002</v>
      </c>
      <c r="N37" s="443"/>
    </row>
    <row r="38" spans="1:14" s="91" customFormat="1" ht="6" customHeight="1">
      <c r="A38" s="63"/>
      <c r="L38" s="1"/>
      <c r="M38" s="1"/>
      <c r="N38" s="145"/>
    </row>
    <row r="39" spans="1:11" ht="13.5" customHeight="1">
      <c r="A39" s="62" t="s">
        <v>85</v>
      </c>
      <c r="B39" s="64"/>
      <c r="C39" s="64"/>
      <c r="D39" s="64"/>
      <c r="E39" s="64"/>
      <c r="F39" s="64"/>
      <c r="G39" s="64"/>
      <c r="H39" s="64"/>
      <c r="I39" s="64"/>
      <c r="J39" s="64"/>
      <c r="K39" s="64"/>
    </row>
    <row r="40" spans="1:11" ht="6" customHeight="1">
      <c r="A40" s="26"/>
      <c r="B40" s="26"/>
      <c r="C40" s="26"/>
      <c r="D40" s="26"/>
      <c r="E40" s="26"/>
      <c r="F40" s="26"/>
      <c r="G40" s="26"/>
      <c r="H40" s="26"/>
      <c r="I40" s="26"/>
      <c r="J40" s="26"/>
      <c r="K40" s="26"/>
    </row>
    <row r="41" spans="1:11" ht="12.75">
      <c r="A41" s="462" t="s">
        <v>41</v>
      </c>
      <c r="B41" s="462"/>
      <c r="C41" s="462"/>
      <c r="D41" s="462"/>
      <c r="E41" s="2"/>
      <c r="F41" s="2"/>
      <c r="G41" s="2"/>
      <c r="H41" s="2"/>
      <c r="I41" s="2"/>
      <c r="J41" s="2"/>
      <c r="K41" s="2"/>
    </row>
    <row r="42" spans="1:11" ht="12.75" customHeight="1">
      <c r="A42" s="22" t="s">
        <v>42</v>
      </c>
      <c r="B42" s="27">
        <v>38</v>
      </c>
      <c r="C42" s="22" t="s">
        <v>47</v>
      </c>
      <c r="D42" s="27"/>
      <c r="E42" s="446" t="s">
        <v>269</v>
      </c>
      <c r="F42" s="448"/>
      <c r="G42" s="448"/>
      <c r="H42" s="448"/>
      <c r="I42" s="448"/>
      <c r="J42" s="448"/>
      <c r="K42" s="448"/>
    </row>
    <row r="43" spans="1:11" ht="12.75">
      <c r="A43" s="22" t="s">
        <v>43</v>
      </c>
      <c r="B43" s="27">
        <v>24</v>
      </c>
      <c r="C43" s="22" t="s">
        <v>9</v>
      </c>
      <c r="D43" s="27"/>
      <c r="E43" s="446"/>
      <c r="F43" s="448"/>
      <c r="G43" s="448"/>
      <c r="H43" s="448"/>
      <c r="I43" s="448"/>
      <c r="J43" s="448"/>
      <c r="K43" s="448"/>
    </row>
    <row r="44" spans="1:11" ht="12.75" customHeight="1">
      <c r="A44" s="22" t="s">
        <v>44</v>
      </c>
      <c r="B44" s="27">
        <v>16</v>
      </c>
      <c r="C44" s="22" t="s">
        <v>10</v>
      </c>
      <c r="D44" s="27"/>
      <c r="E44" s="446"/>
      <c r="F44" s="448"/>
      <c r="G44" s="448"/>
      <c r="H44" s="448"/>
      <c r="I44" s="448"/>
      <c r="J44" s="448"/>
      <c r="K44" s="448"/>
    </row>
    <row r="45" spans="1:11" ht="12.75" customHeight="1">
      <c r="A45" s="22" t="s">
        <v>8</v>
      </c>
      <c r="B45" s="27"/>
      <c r="C45" s="22" t="s">
        <v>48</v>
      </c>
      <c r="D45" s="27"/>
      <c r="E45" s="446" t="s">
        <v>270</v>
      </c>
      <c r="F45" s="447"/>
      <c r="G45" s="447"/>
      <c r="H45" s="447"/>
      <c r="I45" s="447"/>
      <c r="J45" s="447"/>
      <c r="K45" s="447"/>
    </row>
    <row r="46" spans="1:11" ht="12.75" customHeight="1">
      <c r="A46" s="22" t="s">
        <v>45</v>
      </c>
      <c r="B46" s="27"/>
      <c r="C46" s="22" t="s">
        <v>11</v>
      </c>
      <c r="D46" s="27"/>
      <c r="E46" s="446" t="s">
        <v>271</v>
      </c>
      <c r="F46" s="447"/>
      <c r="G46" s="447"/>
      <c r="H46" s="447"/>
      <c r="I46" s="447"/>
      <c r="J46" s="447"/>
      <c r="K46" s="447"/>
    </row>
    <row r="47" spans="1:11" ht="13.5" thickBot="1">
      <c r="A47" s="22" t="s">
        <v>46</v>
      </c>
      <c r="B47" s="27"/>
      <c r="C47" s="22" t="s">
        <v>49</v>
      </c>
      <c r="D47" s="203">
        <v>10</v>
      </c>
      <c r="E47" s="446" t="s">
        <v>272</v>
      </c>
      <c r="F47" s="448"/>
      <c r="G47" s="448"/>
      <c r="H47" s="448"/>
      <c r="I47" s="448"/>
      <c r="J47" s="448"/>
      <c r="K47" s="448"/>
    </row>
    <row r="48" spans="3:11" ht="12.75" customHeight="1" thickBot="1">
      <c r="C48" s="200" t="s">
        <v>50</v>
      </c>
      <c r="D48" s="202">
        <f>SUM(B42:B47,D42:D47)</f>
        <v>88</v>
      </c>
      <c r="E48" s="448" t="s">
        <v>273</v>
      </c>
      <c r="F48" s="447"/>
      <c r="G48" s="447"/>
      <c r="H48" s="447"/>
      <c r="I48" s="447"/>
      <c r="J48" s="447"/>
      <c r="K48" s="447"/>
    </row>
    <row r="49" spans="3:11" ht="5.25" customHeight="1">
      <c r="C49" s="2"/>
      <c r="D49" s="2"/>
      <c r="E49" s="2"/>
      <c r="F49" s="2"/>
      <c r="G49" s="2"/>
      <c r="H49" s="2"/>
      <c r="I49" s="2"/>
      <c r="J49" s="2"/>
      <c r="K49" s="2"/>
    </row>
    <row r="50" ht="12.75">
      <c r="A50" s="79" t="s">
        <v>126</v>
      </c>
    </row>
    <row r="51" spans="1:11" ht="21" customHeight="1">
      <c r="A51" s="434" t="s">
        <v>339</v>
      </c>
      <c r="B51" s="435"/>
      <c r="C51" s="435"/>
      <c r="D51" s="435"/>
      <c r="E51" s="435"/>
      <c r="F51" s="435"/>
      <c r="G51" s="435"/>
      <c r="H51" s="435"/>
      <c r="I51" s="435"/>
      <c r="J51" s="435"/>
      <c r="K51" s="436"/>
    </row>
    <row r="52" spans="1:11" ht="17.25" customHeight="1">
      <c r="A52" s="437"/>
      <c r="B52" s="438"/>
      <c r="C52" s="438"/>
      <c r="D52" s="438"/>
      <c r="E52" s="438"/>
      <c r="F52" s="438"/>
      <c r="G52" s="438"/>
      <c r="H52" s="438"/>
      <c r="I52" s="438"/>
      <c r="J52" s="438"/>
      <c r="K52" s="439"/>
    </row>
    <row r="53" spans="1:11" ht="57" customHeight="1">
      <c r="A53" s="440"/>
      <c r="B53" s="441"/>
      <c r="C53" s="441"/>
      <c r="D53" s="441"/>
      <c r="E53" s="441"/>
      <c r="F53" s="441"/>
      <c r="G53" s="441"/>
      <c r="H53" s="441"/>
      <c r="I53" s="441"/>
      <c r="J53" s="441"/>
      <c r="K53" s="442"/>
    </row>
    <row r="54" ht="7.5" customHeight="1">
      <c r="A54" s="79"/>
    </row>
    <row r="55" ht="15.75">
      <c r="A55" s="164" t="s">
        <v>74</v>
      </c>
    </row>
    <row r="56" ht="6.75" customHeight="1"/>
    <row r="57" spans="1:12" ht="12.75">
      <c r="A57" s="4" t="s">
        <v>52</v>
      </c>
      <c r="B57" s="4" t="s">
        <v>17</v>
      </c>
      <c r="C57" s="338" t="s">
        <v>122</v>
      </c>
      <c r="D57" s="470"/>
      <c r="E57" s="470"/>
      <c r="F57" s="470"/>
      <c r="G57" s="470"/>
      <c r="H57" s="471"/>
      <c r="I57" s="338" t="s">
        <v>70</v>
      </c>
      <c r="J57" s="470"/>
      <c r="K57" s="470"/>
      <c r="L57" s="472"/>
    </row>
    <row r="58" spans="1:12" ht="12.75">
      <c r="A58" s="11"/>
      <c r="B58" s="11"/>
      <c r="C58" s="81" t="s">
        <v>62</v>
      </c>
      <c r="D58" s="81" t="s">
        <v>73</v>
      </c>
      <c r="E58" s="81" t="s">
        <v>63</v>
      </c>
      <c r="F58" s="463" t="s">
        <v>68</v>
      </c>
      <c r="G58" s="464"/>
      <c r="H58" s="81"/>
      <c r="I58" s="82" t="s">
        <v>71</v>
      </c>
      <c r="J58" s="82" t="s">
        <v>72</v>
      </c>
      <c r="K58" s="83" t="s">
        <v>77</v>
      </c>
      <c r="L58" s="71"/>
    </row>
    <row r="59" spans="1:12" ht="12.75">
      <c r="A59" s="11"/>
      <c r="B59" s="11"/>
      <c r="C59" s="30"/>
      <c r="D59" s="30"/>
      <c r="E59" s="81"/>
      <c r="F59" s="30" t="s">
        <v>19</v>
      </c>
      <c r="G59" s="30" t="s">
        <v>20</v>
      </c>
      <c r="H59" s="81" t="s">
        <v>69</v>
      </c>
      <c r="I59" s="30"/>
      <c r="J59" s="30"/>
      <c r="K59" s="84"/>
      <c r="L59" s="71"/>
    </row>
    <row r="60" spans="1:12" ht="12.75">
      <c r="A60" s="49" t="str">
        <f>'Methods&amp;Limits'!A9</f>
        <v>Research Octane Number (RON)</v>
      </c>
      <c r="B60" s="51" t="str">
        <f>'Methods&amp;Limits'!B9</f>
        <v>--</v>
      </c>
      <c r="C60" s="308" t="s">
        <v>302</v>
      </c>
      <c r="D60" s="306">
        <v>2002</v>
      </c>
      <c r="E60" s="29">
        <f>'Methods&amp;Limits'!G9</f>
        <v>0.7</v>
      </c>
      <c r="F60" s="58">
        <f>'Methods&amp;Limits'!H9</f>
        <v>94.587</v>
      </c>
      <c r="G60" s="29"/>
      <c r="H60" s="59" t="str">
        <f>IF(D16&lt;F60,"Yes","")</f>
        <v>Yes</v>
      </c>
      <c r="I60" s="85">
        <v>1</v>
      </c>
      <c r="J60" s="85">
        <v>92.1</v>
      </c>
      <c r="K60" s="86"/>
      <c r="L60" s="87" t="s">
        <v>318</v>
      </c>
    </row>
    <row r="61" spans="1:12" ht="12.75">
      <c r="A61" s="110" t="str">
        <f>'Methods&amp;Limits'!A10</f>
        <v>(RON 91 fuel only)</v>
      </c>
      <c r="B61" s="56" t="str">
        <f>'Methods&amp;Limits'!B10</f>
        <v>--</v>
      </c>
      <c r="C61" s="309"/>
      <c r="D61" s="307"/>
      <c r="E61" s="29"/>
      <c r="F61" s="58"/>
      <c r="G61" s="29"/>
      <c r="H61" s="59">
        <f>IF(D16&lt;F61,"Yes","")</f>
      </c>
      <c r="I61" s="85"/>
      <c r="J61" s="85"/>
      <c r="K61" s="86"/>
      <c r="L61" s="87"/>
    </row>
    <row r="62" spans="1:12" ht="12.75">
      <c r="A62" s="49" t="str">
        <f>'Methods&amp;Limits'!A11</f>
        <v>Motor Octane Number (MON)</v>
      </c>
      <c r="B62" s="51" t="str">
        <f>'Methods&amp;Limits'!B11</f>
        <v>--</v>
      </c>
      <c r="C62" s="308" t="s">
        <v>303</v>
      </c>
      <c r="D62" s="306">
        <v>2002</v>
      </c>
      <c r="E62" s="29">
        <f>'Methods&amp;Limits'!G11</f>
        <v>0.9</v>
      </c>
      <c r="F62" s="58">
        <f>'Methods&amp;Limits'!H11</f>
        <v>84.469</v>
      </c>
      <c r="G62" s="29"/>
      <c r="H62" s="59">
        <f>IF(D17&lt;F62,"Yes","")</f>
      </c>
      <c r="I62" s="85"/>
      <c r="J62" s="85"/>
      <c r="K62" s="86"/>
      <c r="L62" s="87"/>
    </row>
    <row r="63" spans="1:12" ht="12.75">
      <c r="A63" s="110" t="str">
        <f>'Methods&amp;Limits'!A12</f>
        <v>(RON 91 fuel only)</v>
      </c>
      <c r="B63" s="56" t="str">
        <f>'Methods&amp;Limits'!B12</f>
        <v>--</v>
      </c>
      <c r="C63" s="309">
        <f>'Methods&amp;Limits'!E12</f>
        <v>0</v>
      </c>
      <c r="D63" s="307">
        <f>'Methods&amp;Limits'!F12</f>
        <v>0</v>
      </c>
      <c r="E63" s="29"/>
      <c r="F63" s="58"/>
      <c r="G63" s="29"/>
      <c r="H63" s="59">
        <f>IF(D17&lt;F63,"Yes","")</f>
      </c>
      <c r="I63" s="85"/>
      <c r="J63" s="85"/>
      <c r="K63" s="86"/>
      <c r="L63" s="87"/>
    </row>
    <row r="64" spans="1:12" ht="12.75">
      <c r="A64" s="49" t="str">
        <f>'Methods&amp;Limits'!A13</f>
        <v>Vapour Pressure, DVPE</v>
      </c>
      <c r="B64" s="50">
        <f>'Methods&amp;Limits'!B13</f>
        <v>0</v>
      </c>
      <c r="C64" s="309">
        <f>'Methods&amp;Limits'!E13</f>
        <v>0</v>
      </c>
      <c r="D64" s="307">
        <f>'Methods&amp;Limits'!F13</f>
        <v>0</v>
      </c>
      <c r="E64" s="29">
        <f>'Methods&amp;Limits'!G13</f>
        <v>0</v>
      </c>
      <c r="F64" s="29"/>
      <c r="G64" s="58"/>
      <c r="H64" s="71">
        <f>IF(D18&lt;F64,"Yes","")</f>
      </c>
      <c r="I64" s="85"/>
      <c r="J64" s="85"/>
      <c r="K64" s="86"/>
      <c r="L64" s="87"/>
    </row>
    <row r="65" spans="1:12" ht="12.75">
      <c r="A65" s="52" t="str">
        <f>'Methods&amp;Limits'!A14</f>
        <v>--summer period (normal)</v>
      </c>
      <c r="B65" s="53" t="str">
        <f>'Methods&amp;Limits'!B14</f>
        <v>kPa</v>
      </c>
      <c r="C65" s="309" t="str">
        <f>'Methods&amp;Limits'!E14</f>
        <v>EN 13016-1</v>
      </c>
      <c r="D65" s="307">
        <f>'Methods&amp;Limits'!F14</f>
        <v>2000</v>
      </c>
      <c r="E65" s="29">
        <f>'Methods&amp;Limits'!G14</f>
        <v>3</v>
      </c>
      <c r="F65" s="29">
        <f>'Methods&amp;Limits'!H14</f>
        <v>0</v>
      </c>
      <c r="G65" s="78">
        <f>'Methods&amp;Limits'!I14</f>
        <v>61.77</v>
      </c>
      <c r="H65" s="59">
        <f>IF(E19&gt;G65,"Yes","")</f>
      </c>
      <c r="I65" s="85"/>
      <c r="J65" s="85"/>
      <c r="K65" s="86"/>
      <c r="L65" s="87"/>
    </row>
    <row r="66" spans="1:12" ht="12.75">
      <c r="A66" s="54" t="str">
        <f>'Methods&amp;Limits'!A15</f>
        <v>--summer period (arctic or severe weather conditions)</v>
      </c>
      <c r="B66" s="55" t="str">
        <f>'Methods&amp;Limits'!B15</f>
        <v>kPa</v>
      </c>
      <c r="C66" s="309"/>
      <c r="D66" s="307"/>
      <c r="E66" s="29"/>
      <c r="F66" s="29"/>
      <c r="G66" s="78"/>
      <c r="H66" s="59"/>
      <c r="I66" s="85"/>
      <c r="J66" s="85"/>
      <c r="K66" s="86"/>
      <c r="L66" s="87"/>
    </row>
    <row r="67" spans="1:12" ht="12.75">
      <c r="A67" s="24" t="str">
        <f>'Methods&amp;Limits'!A16</f>
        <v>Distillation</v>
      </c>
      <c r="B67" s="53">
        <f>'Methods&amp;Limits'!B16</f>
        <v>0</v>
      </c>
      <c r="C67" s="309">
        <f>'Methods&amp;Limits'!E16</f>
        <v>0</v>
      </c>
      <c r="D67" s="307">
        <f>'Methods&amp;Limits'!F16</f>
        <v>0</v>
      </c>
      <c r="E67" s="29">
        <f>'Methods&amp;Limits'!G16</f>
        <v>0</v>
      </c>
      <c r="F67" s="29"/>
      <c r="G67" s="29"/>
      <c r="H67" s="59">
        <f>IF(D20&lt;F67,"Yes","")</f>
      </c>
      <c r="I67" s="85"/>
      <c r="J67" s="85"/>
      <c r="K67" s="86"/>
      <c r="L67" s="87"/>
    </row>
    <row r="68" spans="1:12" ht="12.75">
      <c r="A68" s="52" t="str">
        <f>'Methods&amp;Limits'!A17</f>
        <v>--evaporated at 100 oC</v>
      </c>
      <c r="B68" s="25" t="str">
        <f>'Methods&amp;Limits'!B17</f>
        <v>% (v/v)</v>
      </c>
      <c r="C68" s="312" t="s">
        <v>304</v>
      </c>
      <c r="D68" s="313">
        <v>2000</v>
      </c>
      <c r="E68" s="85">
        <v>4</v>
      </c>
      <c r="F68" s="281">
        <f>H21-0.59*$E68</f>
        <v>43.64</v>
      </c>
      <c r="G68" s="29"/>
      <c r="H68" s="59">
        <f>IF(D21&lt;F68,"Yes","")</f>
      </c>
      <c r="I68" s="85"/>
      <c r="J68" s="85"/>
      <c r="K68" s="86"/>
      <c r="L68" s="87"/>
    </row>
    <row r="69" spans="1:12" ht="12.75">
      <c r="A69" s="54" t="str">
        <f>'Methods&amp;Limits'!A18</f>
        <v>-- evaporated at 150 oC </v>
      </c>
      <c r="B69" s="56" t="str">
        <f>'Methods&amp;Limits'!B18</f>
        <v>% (v/v)</v>
      </c>
      <c r="C69" s="312" t="s">
        <v>304</v>
      </c>
      <c r="D69" s="313">
        <v>2000</v>
      </c>
      <c r="E69" s="85">
        <v>3.8</v>
      </c>
      <c r="F69" s="281">
        <f>H22-0.59*$E69</f>
        <v>72.758</v>
      </c>
      <c r="G69" s="29"/>
      <c r="H69" s="59">
        <f>IF(D22&lt;F69,"Yes","")</f>
      </c>
      <c r="I69" s="85"/>
      <c r="J69" s="85"/>
      <c r="K69" s="86"/>
      <c r="L69" s="87"/>
    </row>
    <row r="70" spans="1:12" ht="12.75">
      <c r="A70" s="24" t="str">
        <f>'Methods&amp;Limits'!A19</f>
        <v>Hydrocarbon analysis</v>
      </c>
      <c r="B70" s="53">
        <f>'Methods&amp;Limits'!B19</f>
        <v>0</v>
      </c>
      <c r="C70" s="29">
        <f>'Methods&amp;Limits'!E19</f>
        <v>0</v>
      </c>
      <c r="D70" s="31">
        <f>'Methods&amp;Limits'!F19</f>
        <v>0</v>
      </c>
      <c r="E70" s="29">
        <f>'Methods&amp;Limits'!G19</f>
        <v>0</v>
      </c>
      <c r="F70" s="29"/>
      <c r="G70" s="29"/>
      <c r="H70" s="59">
        <f>IF(D23&lt;F70,"Yes","")</f>
      </c>
      <c r="I70" s="85"/>
      <c r="J70" s="85"/>
      <c r="K70" s="86"/>
      <c r="L70" s="87"/>
    </row>
    <row r="71" spans="1:12" ht="12.75">
      <c r="A71" s="52" t="str">
        <f>'Methods&amp;Limits'!A20</f>
        <v>-- Olefins</v>
      </c>
      <c r="B71" s="25" t="str">
        <f>'Methods&amp;Limits'!B20</f>
        <v>% (v/v)</v>
      </c>
      <c r="C71" s="29" t="str">
        <f>'Methods&amp;Limits'!E20</f>
        <v>ASTM D1319</v>
      </c>
      <c r="D71" s="31">
        <f>'Methods&amp;Limits'!F20</f>
        <v>1995</v>
      </c>
      <c r="E71" s="279">
        <v>4.6</v>
      </c>
      <c r="F71" s="29"/>
      <c r="G71" s="281">
        <f>I24+0.59*$E71</f>
        <v>20.714</v>
      </c>
      <c r="H71" s="59">
        <f>IF(E24&gt;G71,"Yes","")</f>
      </c>
      <c r="I71" s="85"/>
      <c r="J71" s="85"/>
      <c r="K71" s="86"/>
      <c r="L71" s="87"/>
    </row>
    <row r="72" spans="1:12" ht="12.75">
      <c r="A72" s="52" t="str">
        <f>'Methods&amp;Limits'!A21</f>
        <v>-- Olefins (RON 91 fuel only)</v>
      </c>
      <c r="B72" s="25" t="str">
        <f>'Methods&amp;Limits'!B21</f>
        <v>% (v/v)</v>
      </c>
      <c r="C72" s="29" t="str">
        <f>'Methods&amp;Limits'!E21</f>
        <v>ASTM D1319</v>
      </c>
      <c r="D72" s="31">
        <f>'Methods&amp;Limits'!F21</f>
        <v>1995</v>
      </c>
      <c r="E72" s="29">
        <f>'Methods&amp;Limits'!G21</f>
        <v>6.8</v>
      </c>
      <c r="F72" s="29"/>
      <c r="G72" s="78">
        <f>'Methods&amp;Limits'!I21</f>
        <v>25.012</v>
      </c>
      <c r="H72" s="59">
        <f>IF(E24&gt;G72,"Yes","")</f>
      </c>
      <c r="I72" s="85"/>
      <c r="J72" s="85"/>
      <c r="K72" s="86"/>
      <c r="L72" s="87"/>
    </row>
    <row r="73" spans="1:12" ht="12.75">
      <c r="A73" s="52" t="str">
        <f>'Methods&amp;Limits'!A22</f>
        <v>-- Aromatics</v>
      </c>
      <c r="B73" s="25" t="str">
        <f>'Methods&amp;Limits'!B22</f>
        <v>% (v/v)</v>
      </c>
      <c r="C73" s="29" t="str">
        <f>'Methods&amp;Limits'!E22</f>
        <v>ASTM D1319</v>
      </c>
      <c r="D73" s="31">
        <f>'Methods&amp;Limits'!F22</f>
        <v>1995</v>
      </c>
      <c r="E73" s="279">
        <v>3.7</v>
      </c>
      <c r="F73" s="29"/>
      <c r="G73" s="281">
        <f>I25+0.59*$E73</f>
        <v>42.183</v>
      </c>
      <c r="H73" s="59">
        <f>IF(E25&gt;G73,"Yes","")</f>
      </c>
      <c r="I73" s="85"/>
      <c r="J73" s="85"/>
      <c r="K73" s="86"/>
      <c r="L73" s="87"/>
    </row>
    <row r="74" spans="1:12" ht="12.75">
      <c r="A74" s="52" t="str">
        <f>'Methods&amp;Limits'!A23</f>
        <v>-- Benzene</v>
      </c>
      <c r="B74" s="25" t="str">
        <f>'Methods&amp;Limits'!B23</f>
        <v>% (v/v)</v>
      </c>
      <c r="C74" s="29" t="str">
        <f>'Methods&amp;Limits'!E23</f>
        <v>EN 12177</v>
      </c>
      <c r="D74" s="31">
        <f>'Methods&amp;Limits'!F23</f>
        <v>1998</v>
      </c>
      <c r="E74" s="29">
        <f>'Methods&amp;Limits'!G23</f>
        <v>0.1</v>
      </c>
      <c r="F74" s="29"/>
      <c r="G74" s="78">
        <f>'Methods&amp;Limits'!I23</f>
        <v>1.059</v>
      </c>
      <c r="H74" s="59">
        <f>IF(E26&gt;G74,"Yes","")</f>
      </c>
      <c r="I74" s="85"/>
      <c r="J74" s="85"/>
      <c r="K74" s="86"/>
      <c r="L74" s="87"/>
    </row>
    <row r="75" spans="1:12" ht="12.75">
      <c r="A75" s="54">
        <f>'Methods&amp;Limits'!A24</f>
        <v>0</v>
      </c>
      <c r="B75" s="56">
        <f>'Methods&amp;Limits'!B24</f>
        <v>0</v>
      </c>
      <c r="C75" s="29"/>
      <c r="D75" s="31"/>
      <c r="E75" s="58">
        <f>'Methods&amp;Limits'!G24</f>
        <v>0.33898305084745756</v>
      </c>
      <c r="F75" s="29"/>
      <c r="G75" s="78">
        <f>'Methods&amp;Limits'!I24</f>
        <v>1.2</v>
      </c>
      <c r="H75" s="59">
        <f aca="true" t="shared" si="0" ref="H75:H84">IF(E26&gt;G75,"Yes","")</f>
      </c>
      <c r="I75" s="85"/>
      <c r="J75" s="85"/>
      <c r="K75" s="86"/>
      <c r="L75" s="87"/>
    </row>
    <row r="76" spans="1:12" ht="12.75">
      <c r="A76" s="20" t="str">
        <f>'Methods&amp;Limits'!A25</f>
        <v>Oxygen content</v>
      </c>
      <c r="B76" s="21" t="str">
        <f>'Methods&amp;Limits'!B25</f>
        <v>% (m/m)</v>
      </c>
      <c r="C76" s="29" t="str">
        <f>'Methods&amp;Limits'!E25</f>
        <v>EN 1601</v>
      </c>
      <c r="D76" s="31">
        <f>'Methods&amp;Limits'!F25</f>
        <v>1997</v>
      </c>
      <c r="E76" s="29">
        <f>'Methods&amp;Limits'!G25</f>
        <v>0.3</v>
      </c>
      <c r="F76" s="29"/>
      <c r="G76" s="78">
        <f>'Methods&amp;Limits'!I25</f>
        <v>2.8770000000000002</v>
      </c>
      <c r="H76" s="59">
        <f t="shared" si="0"/>
      </c>
      <c r="I76" s="85"/>
      <c r="J76" s="85"/>
      <c r="K76" s="86"/>
      <c r="L76" s="87"/>
    </row>
    <row r="77" spans="1:12" ht="12.75">
      <c r="A77" s="24" t="str">
        <f>'Methods&amp;Limits'!A26</f>
        <v>Oxygenates</v>
      </c>
      <c r="B77" s="53">
        <f>'Methods&amp;Limits'!B26</f>
        <v>0</v>
      </c>
      <c r="C77" s="29">
        <f>'Methods&amp;Limits'!E26</f>
        <v>0</v>
      </c>
      <c r="D77" s="31">
        <f>'Methods&amp;Limits'!F26</f>
        <v>0</v>
      </c>
      <c r="E77" s="29">
        <f>'Methods&amp;Limits'!G26</f>
        <v>0</v>
      </c>
      <c r="F77" s="29"/>
      <c r="G77" s="58"/>
      <c r="H77" s="59">
        <f t="shared" si="0"/>
      </c>
      <c r="I77" s="85"/>
      <c r="J77" s="85"/>
      <c r="K77" s="86"/>
      <c r="L77" s="87"/>
    </row>
    <row r="78" spans="1:12" ht="12.75">
      <c r="A78" s="52" t="str">
        <f>'Methods&amp;Limits'!A27</f>
        <v>-- Methanol</v>
      </c>
      <c r="B78" s="25" t="str">
        <f>'Methods&amp;Limits'!B27</f>
        <v>% (v/v)</v>
      </c>
      <c r="C78" s="29"/>
      <c r="D78" s="31"/>
      <c r="E78" s="279"/>
      <c r="F78" s="29"/>
      <c r="G78" s="278"/>
      <c r="H78" s="59">
        <f t="shared" si="0"/>
      </c>
      <c r="I78" s="85"/>
      <c r="J78" s="85"/>
      <c r="K78" s="86"/>
      <c r="L78" s="87"/>
    </row>
    <row r="79" spans="1:12" ht="12.75">
      <c r="A79" s="52" t="str">
        <f>'Methods&amp;Limits'!A28</f>
        <v>-- Ethanol</v>
      </c>
      <c r="B79" s="25" t="str">
        <f>'Methods&amp;Limits'!B28</f>
        <v>% (v/v)</v>
      </c>
      <c r="C79" s="29"/>
      <c r="D79" s="31"/>
      <c r="E79" s="279"/>
      <c r="F79" s="29"/>
      <c r="G79" s="278"/>
      <c r="H79" s="59">
        <f t="shared" si="0"/>
      </c>
      <c r="I79" s="85"/>
      <c r="J79" s="85"/>
      <c r="K79" s="86"/>
      <c r="L79" s="87"/>
    </row>
    <row r="80" spans="1:12" ht="12.75">
      <c r="A80" s="52" t="str">
        <f>'Methods&amp;Limits'!A29</f>
        <v>-- Iso-propyl alcohol</v>
      </c>
      <c r="B80" s="25" t="str">
        <f>'Methods&amp;Limits'!B29</f>
        <v>% (v/v)</v>
      </c>
      <c r="C80" s="29"/>
      <c r="D80" s="31"/>
      <c r="E80" s="279"/>
      <c r="F80" s="29"/>
      <c r="G80" s="278"/>
      <c r="H80" s="59">
        <f t="shared" si="0"/>
      </c>
      <c r="I80" s="85"/>
      <c r="J80" s="85"/>
      <c r="K80" s="86"/>
      <c r="L80" s="87"/>
    </row>
    <row r="81" spans="1:12" ht="12.75">
      <c r="A81" s="52" t="str">
        <f>'Methods&amp;Limits'!A30</f>
        <v>-- Tert-butyl alcohol</v>
      </c>
      <c r="B81" s="25" t="str">
        <f>'Methods&amp;Limits'!B30</f>
        <v>% (v/v)</v>
      </c>
      <c r="C81" s="29"/>
      <c r="D81" s="31"/>
      <c r="E81" s="279"/>
      <c r="F81" s="29"/>
      <c r="G81" s="278"/>
      <c r="H81" s="59">
        <f t="shared" si="0"/>
      </c>
      <c r="I81" s="85"/>
      <c r="J81" s="85"/>
      <c r="K81" s="86"/>
      <c r="L81" s="87"/>
    </row>
    <row r="82" spans="1:12" ht="12.75">
      <c r="A82" s="52" t="str">
        <f>'Methods&amp;Limits'!A31</f>
        <v>-- Iso-butyl alcohol</v>
      </c>
      <c r="B82" s="25" t="str">
        <f>'Methods&amp;Limits'!B31</f>
        <v>% (v/v)</v>
      </c>
      <c r="C82" s="29"/>
      <c r="D82" s="31"/>
      <c r="E82" s="279"/>
      <c r="F82" s="29"/>
      <c r="G82" s="78"/>
      <c r="H82" s="59">
        <f t="shared" si="0"/>
      </c>
      <c r="I82" s="85"/>
      <c r="J82" s="85"/>
      <c r="K82" s="86"/>
      <c r="L82" s="87"/>
    </row>
    <row r="83" spans="1:12" ht="22.5">
      <c r="A83" s="101" t="str">
        <f>'Methods&amp;Limits'!A32</f>
        <v>-- Ethers with 5 or more carbon atoms per molecule</v>
      </c>
      <c r="B83" s="25" t="str">
        <f>'Methods&amp;Limits'!B32</f>
        <v>% (v/v)</v>
      </c>
      <c r="C83" s="29" t="str">
        <f>'Methods&amp;Limits'!E32</f>
        <v>EN 1601</v>
      </c>
      <c r="D83" s="31">
        <f>'Methods&amp;Limits'!F32</f>
        <v>1997</v>
      </c>
      <c r="E83" s="29">
        <f>'Methods&amp;Limits'!G32</f>
        <v>1</v>
      </c>
      <c r="F83" s="29"/>
      <c r="G83" s="78">
        <f>'Methods&amp;Limits'!I32</f>
        <v>15.59</v>
      </c>
      <c r="H83" s="59">
        <f t="shared" si="0"/>
      </c>
      <c r="I83" s="85"/>
      <c r="J83" s="85"/>
      <c r="K83" s="86"/>
      <c r="L83" s="87"/>
    </row>
    <row r="84" spans="1:12" ht="12.75">
      <c r="A84" s="54" t="str">
        <f>'Methods&amp;Limits'!A33</f>
        <v>-- other oxygenates</v>
      </c>
      <c r="B84" s="56" t="str">
        <f>'Methods&amp;Limits'!B33</f>
        <v>% (v/v)</v>
      </c>
      <c r="C84" s="76"/>
      <c r="D84" s="31"/>
      <c r="E84" s="29"/>
      <c r="F84" s="29"/>
      <c r="G84" s="78"/>
      <c r="H84" s="59">
        <f t="shared" si="0"/>
      </c>
      <c r="I84" s="85"/>
      <c r="J84" s="85"/>
      <c r="K84" s="86"/>
      <c r="L84" s="87"/>
    </row>
    <row r="85" spans="1:12" ht="12.75">
      <c r="A85" s="49" t="str">
        <f>'Methods&amp;Limits'!A34</f>
        <v>Sulphur content</v>
      </c>
      <c r="B85" s="50" t="str">
        <f>'Methods&amp;Limits'!B34</f>
        <v>mg/kg</v>
      </c>
      <c r="C85" s="312" t="s">
        <v>305</v>
      </c>
      <c r="D85" s="313">
        <v>2004</v>
      </c>
      <c r="E85" s="314">
        <v>16</v>
      </c>
      <c r="F85" s="29"/>
      <c r="G85" s="331">
        <f>I36+0.59*$E85</f>
        <v>159.44</v>
      </c>
      <c r="H85" s="59">
        <f>IF(E$36&gt;G85,"Yes","")</f>
      </c>
      <c r="I85" s="85"/>
      <c r="J85" s="85"/>
      <c r="K85" s="86"/>
      <c r="L85" s="87"/>
    </row>
    <row r="86" spans="1:12" ht="12.75">
      <c r="A86" s="24"/>
      <c r="B86" s="53"/>
      <c r="C86" s="29"/>
      <c r="D86" s="31"/>
      <c r="E86" s="109"/>
      <c r="F86" s="29"/>
      <c r="G86" s="78"/>
      <c r="H86" s="59"/>
      <c r="I86" s="85"/>
      <c r="J86" s="85"/>
      <c r="K86" s="86"/>
      <c r="L86" s="87"/>
    </row>
    <row r="87" spans="1:12" ht="12.75">
      <c r="A87" s="97"/>
      <c r="B87" s="55"/>
      <c r="C87" s="29"/>
      <c r="D87" s="31"/>
      <c r="E87" s="111"/>
      <c r="F87" s="29"/>
      <c r="G87" s="78"/>
      <c r="H87" s="59"/>
      <c r="I87" s="85"/>
      <c r="J87" s="85"/>
      <c r="K87" s="86"/>
      <c r="L87" s="87"/>
    </row>
    <row r="88" spans="1:12" ht="12.75">
      <c r="A88" s="20" t="str">
        <f>'Methods&amp;Limits'!A43</f>
        <v>Lead content</v>
      </c>
      <c r="B88" s="22" t="str">
        <f>'Methods&amp;Limits'!B43</f>
        <v>g/l</v>
      </c>
      <c r="C88" s="311" t="s">
        <v>306</v>
      </c>
      <c r="D88" s="310">
        <v>2002</v>
      </c>
      <c r="E88" s="279">
        <f>'Methods&amp;Limits'!G43</f>
        <v>0.002</v>
      </c>
      <c r="F88" s="279"/>
      <c r="G88" s="280">
        <f>'Methods&amp;Limits'!I43</f>
        <v>0.00618</v>
      </c>
      <c r="H88" s="59"/>
      <c r="I88" s="85"/>
      <c r="J88" s="85"/>
      <c r="K88" s="86"/>
      <c r="L88" s="87"/>
    </row>
    <row r="90" spans="1:12" ht="12.75" customHeight="1">
      <c r="A90" s="473" t="s">
        <v>326</v>
      </c>
      <c r="B90" s="473"/>
      <c r="C90" s="473"/>
      <c r="D90" s="473"/>
      <c r="E90" s="473"/>
      <c r="F90" s="473"/>
      <c r="G90" s="473"/>
      <c r="H90" s="473"/>
      <c r="I90" s="473"/>
      <c r="J90" s="473"/>
      <c r="K90" s="473"/>
      <c r="L90" s="473"/>
    </row>
    <row r="91" spans="1:12" ht="12.75">
      <c r="A91" s="474"/>
      <c r="B91" s="474"/>
      <c r="C91" s="474"/>
      <c r="D91" s="474"/>
      <c r="E91" s="474"/>
      <c r="F91" s="474"/>
      <c r="G91" s="474"/>
      <c r="H91" s="474"/>
      <c r="I91" s="474"/>
      <c r="J91" s="474"/>
      <c r="K91" s="474"/>
      <c r="L91" s="474"/>
    </row>
  </sheetData>
  <sheetProtection/>
  <mergeCells count="21">
    <mergeCell ref="L13:M13"/>
    <mergeCell ref="A51:K53"/>
    <mergeCell ref="E48:K48"/>
    <mergeCell ref="N25:N26"/>
    <mergeCell ref="N35:N37"/>
    <mergeCell ref="B3:E3"/>
    <mergeCell ref="B4:E4"/>
    <mergeCell ref="B6:E6"/>
    <mergeCell ref="B7:E7"/>
    <mergeCell ref="B5:E5"/>
    <mergeCell ref="C8:E8"/>
    <mergeCell ref="E42:K44"/>
    <mergeCell ref="L14:M14"/>
    <mergeCell ref="A90:L91"/>
    <mergeCell ref="A41:D41"/>
    <mergeCell ref="C57:H57"/>
    <mergeCell ref="E47:K47"/>
    <mergeCell ref="F58:G58"/>
    <mergeCell ref="I57:L57"/>
    <mergeCell ref="E46:K46"/>
    <mergeCell ref="E45:K45"/>
  </mergeCells>
  <printOptions horizontalCentered="1"/>
  <pageMargins left="0.3937007874015748" right="0.2755905511811024" top="0.5118110236220472" bottom="0.5905511811023623" header="0.31496062992125984" footer="0.3937007874015748"/>
  <pageSetup fitToHeight="2" horizontalDpi="600" verticalDpi="600" orientation="landscape" paperSize="9" scale="66" r:id="rId1"/>
  <headerFooter alignWithMargins="0">
    <oddHeader>&amp;C&amp;A</oddHeader>
    <oddFooter>&amp;CPage &amp;P / 2</oddFooter>
  </headerFooter>
  <rowBreaks count="1" manualBreakCount="1">
    <brk id="53" max="12" man="1"/>
  </rowBreaks>
  <ignoredErrors>
    <ignoredError sqref="D27 D34" numberStoredAsText="1"/>
    <ignoredError sqref="C8" unlockedFormula="1"/>
  </ignoredErrors>
</worksheet>
</file>

<file path=xl/worksheets/sheet13.xml><?xml version="1.0" encoding="utf-8"?>
<worksheet xmlns="http://schemas.openxmlformats.org/spreadsheetml/2006/main" xmlns:r="http://schemas.openxmlformats.org/officeDocument/2006/relationships">
  <sheetPr>
    <pageSetUpPr fitToPage="1"/>
  </sheetPr>
  <dimension ref="A1:Z49"/>
  <sheetViews>
    <sheetView showZeros="0" zoomScaleSheetLayoutView="100" zoomScalePageLayoutView="0" workbookViewId="0" topLeftCell="A1">
      <pane ySplit="8" topLeftCell="A9" activePane="bottomLeft" state="frozen"/>
      <selection pane="topLeft" activeCell="A2" sqref="A2"/>
      <selection pane="bottomLeft" activeCell="J16" sqref="J16"/>
    </sheetView>
  </sheetViews>
  <sheetFormatPr defaultColWidth="11.421875" defaultRowHeight="12.75"/>
  <cols>
    <col min="1" max="1" width="29.7109375" style="1" customWidth="1"/>
    <col min="2" max="2" width="6.7109375" style="1" customWidth="1"/>
    <col min="3" max="3" width="12.8515625" style="1" bestFit="1" customWidth="1"/>
    <col min="4" max="4" width="7.140625" style="1" customWidth="1"/>
    <col min="5" max="5" width="19.421875" style="1" bestFit="1" customWidth="1"/>
    <col min="6" max="6" width="10.421875" style="1" bestFit="1" customWidth="1"/>
    <col min="7" max="7" width="10.8515625" style="1" bestFit="1" customWidth="1"/>
    <col min="8" max="8" width="12.00390625" style="1" bestFit="1" customWidth="1"/>
    <col min="9" max="9" width="13.7109375" style="1" bestFit="1" customWidth="1"/>
    <col min="10" max="10" width="24.57421875" style="1" customWidth="1"/>
    <col min="11" max="11" width="7.28125" style="1" customWidth="1"/>
    <col min="12" max="12" width="10.57421875" style="1" customWidth="1"/>
    <col min="13" max="13" width="4.421875" style="1" bestFit="1" customWidth="1"/>
    <col min="14" max="14" width="12.00390625" style="1" bestFit="1" customWidth="1"/>
    <col min="15" max="15" width="13.7109375" style="1" bestFit="1" customWidth="1"/>
    <col min="16" max="16" width="8.140625" style="1" bestFit="1" customWidth="1"/>
    <col min="17" max="17" width="40.7109375" style="1" customWidth="1"/>
    <col min="18" max="18" width="18.7109375" style="1" customWidth="1"/>
    <col min="19" max="19" width="6.28125" style="1" bestFit="1" customWidth="1"/>
    <col min="20" max="20" width="19.421875" style="1" bestFit="1" customWidth="1"/>
    <col min="21" max="21" width="10.421875" style="1" bestFit="1" customWidth="1"/>
    <col min="22" max="22" width="10.8515625" style="1" bestFit="1" customWidth="1"/>
    <col min="23" max="23" width="12.00390625" style="1" bestFit="1" customWidth="1"/>
    <col min="24" max="24" width="13.7109375" style="1" bestFit="1" customWidth="1"/>
    <col min="25" max="25" width="8.140625" style="1" bestFit="1" customWidth="1"/>
    <col min="26" max="26" width="41.421875" style="1" customWidth="1"/>
    <col min="27" max="16384" width="11.421875" style="1" customWidth="1"/>
  </cols>
  <sheetData>
    <row r="1" s="43" customFormat="1" ht="18">
      <c r="A1" s="42" t="s">
        <v>286</v>
      </c>
    </row>
    <row r="2" spans="1:11" ht="5.25" customHeight="1">
      <c r="A2" s="2"/>
      <c r="B2" s="2"/>
      <c r="C2" s="2"/>
      <c r="D2" s="2"/>
      <c r="E2" s="2"/>
      <c r="F2" s="2"/>
      <c r="G2" s="2"/>
      <c r="H2" s="2"/>
      <c r="I2" s="2"/>
      <c r="J2" s="2"/>
      <c r="K2" s="2"/>
    </row>
    <row r="3" spans="1:4" ht="12.75">
      <c r="A3" s="44" t="s">
        <v>15</v>
      </c>
      <c r="B3" s="489" t="s">
        <v>294</v>
      </c>
      <c r="C3" s="489"/>
      <c r="D3" s="489"/>
    </row>
    <row r="4" spans="1:4" ht="12.75">
      <c r="A4" s="44" t="s">
        <v>51</v>
      </c>
      <c r="B4" s="489">
        <v>2004</v>
      </c>
      <c r="C4" s="489"/>
      <c r="D4" s="489"/>
    </row>
    <row r="5" spans="1:4" ht="12.75">
      <c r="A5" s="275" t="s">
        <v>288</v>
      </c>
      <c r="B5" s="453" t="s">
        <v>296</v>
      </c>
      <c r="C5" s="459"/>
      <c r="D5" s="460"/>
    </row>
    <row r="6" spans="1:4" ht="12.75">
      <c r="A6" s="45" t="s">
        <v>58</v>
      </c>
      <c r="B6" s="489" t="s">
        <v>317</v>
      </c>
      <c r="C6" s="489"/>
      <c r="D6" s="489"/>
    </row>
    <row r="7" spans="1:4" ht="12.75">
      <c r="A7" s="45" t="s">
        <v>59</v>
      </c>
      <c r="B7" s="489"/>
      <c r="C7" s="489"/>
      <c r="D7" s="489"/>
    </row>
    <row r="8" spans="1:11" ht="6" customHeight="1">
      <c r="A8" s="3"/>
      <c r="B8" s="3"/>
      <c r="C8" s="3"/>
      <c r="D8" s="3"/>
      <c r="E8" s="3"/>
      <c r="F8" s="3"/>
      <c r="G8" s="3"/>
      <c r="H8" s="3"/>
      <c r="I8" s="3"/>
      <c r="J8" s="3"/>
      <c r="K8" s="3"/>
    </row>
    <row r="9" spans="1:11" ht="15.75">
      <c r="A9" s="38" t="s">
        <v>76</v>
      </c>
      <c r="B9" s="3"/>
      <c r="C9" s="3"/>
      <c r="D9" s="3"/>
      <c r="E9" s="3"/>
      <c r="F9" s="3"/>
      <c r="G9" s="3"/>
      <c r="H9" s="3"/>
      <c r="I9" s="3"/>
      <c r="J9" s="3"/>
      <c r="K9" s="3"/>
    </row>
    <row r="10" spans="1:11" ht="5.25" customHeight="1">
      <c r="A10" s="3"/>
      <c r="B10" s="3"/>
      <c r="C10" s="3"/>
      <c r="D10" s="3"/>
      <c r="E10" s="3"/>
      <c r="F10" s="3"/>
      <c r="G10" s="3"/>
      <c r="H10" s="3"/>
      <c r="I10" s="3"/>
      <c r="J10" s="3"/>
      <c r="K10" s="3"/>
    </row>
    <row r="11" spans="1:14" ht="14.25">
      <c r="A11" s="4" t="s">
        <v>52</v>
      </c>
      <c r="B11" s="4" t="s">
        <v>17</v>
      </c>
      <c r="C11" s="5" t="s">
        <v>18</v>
      </c>
      <c r="D11" s="6"/>
      <c r="E11" s="6"/>
      <c r="F11" s="6"/>
      <c r="G11" s="7"/>
      <c r="H11" s="8" t="s">
        <v>61</v>
      </c>
      <c r="I11" s="9"/>
      <c r="J11" s="9"/>
      <c r="K11" s="10"/>
      <c r="L11" s="485" t="s">
        <v>276</v>
      </c>
      <c r="M11" s="486"/>
      <c r="N11" s="75"/>
    </row>
    <row r="12" spans="1:14" s="28" customFormat="1" ht="16.5" customHeight="1">
      <c r="A12" s="11"/>
      <c r="B12" s="11"/>
      <c r="C12" s="12"/>
      <c r="D12" s="13"/>
      <c r="E12" s="13"/>
      <c r="F12" s="13"/>
      <c r="G12" s="14"/>
      <c r="H12" s="492" t="s">
        <v>53</v>
      </c>
      <c r="I12" s="493"/>
      <c r="J12" s="490" t="s">
        <v>54</v>
      </c>
      <c r="K12" s="491"/>
      <c r="L12" s="487" t="s">
        <v>277</v>
      </c>
      <c r="M12" s="488"/>
      <c r="N12" s="75"/>
    </row>
    <row r="13" spans="1:14" s="28" customFormat="1" ht="22.5">
      <c r="A13" s="15"/>
      <c r="B13" s="15"/>
      <c r="C13" s="16" t="s">
        <v>60</v>
      </c>
      <c r="D13" s="17" t="s">
        <v>19</v>
      </c>
      <c r="E13" s="17" t="s">
        <v>20</v>
      </c>
      <c r="F13" s="17" t="s">
        <v>21</v>
      </c>
      <c r="G13" s="16" t="s">
        <v>55</v>
      </c>
      <c r="H13" s="18" t="s">
        <v>19</v>
      </c>
      <c r="I13" s="18" t="s">
        <v>20</v>
      </c>
      <c r="J13" s="18" t="s">
        <v>19</v>
      </c>
      <c r="K13" s="19" t="s">
        <v>20</v>
      </c>
      <c r="L13" s="146" t="s">
        <v>62</v>
      </c>
      <c r="M13" s="147" t="s">
        <v>73</v>
      </c>
      <c r="N13" s="145"/>
    </row>
    <row r="14" spans="1:14" ht="15.75">
      <c r="A14" s="148" t="s">
        <v>14</v>
      </c>
      <c r="B14" s="154" t="s">
        <v>0</v>
      </c>
      <c r="C14" s="287">
        <v>152</v>
      </c>
      <c r="D14" s="319">
        <v>48.6</v>
      </c>
      <c r="E14" s="319">
        <v>60</v>
      </c>
      <c r="F14" s="319">
        <v>52.7</v>
      </c>
      <c r="G14" s="287">
        <v>1.4</v>
      </c>
      <c r="H14" s="283">
        <v>51</v>
      </c>
      <c r="I14" s="283"/>
      <c r="J14" s="155">
        <v>51</v>
      </c>
      <c r="K14" s="156" t="s">
        <v>0</v>
      </c>
      <c r="L14" s="157" t="s">
        <v>278</v>
      </c>
      <c r="M14" s="158">
        <v>1998</v>
      </c>
      <c r="N14" s="145"/>
    </row>
    <row r="15" spans="1:14" ht="12.75">
      <c r="A15" s="148" t="s">
        <v>279</v>
      </c>
      <c r="B15" s="149" t="s">
        <v>13</v>
      </c>
      <c r="C15" s="287">
        <v>175</v>
      </c>
      <c r="D15" s="319">
        <v>819.7</v>
      </c>
      <c r="E15" s="319">
        <v>845.2</v>
      </c>
      <c r="F15" s="319">
        <v>835.2</v>
      </c>
      <c r="G15" s="287">
        <v>5.2</v>
      </c>
      <c r="H15" s="283"/>
      <c r="I15" s="283">
        <v>845</v>
      </c>
      <c r="J15" s="151"/>
      <c r="K15" s="152">
        <v>845</v>
      </c>
      <c r="L15" s="153" t="s">
        <v>309</v>
      </c>
      <c r="M15" s="153">
        <v>1998</v>
      </c>
      <c r="N15" s="443"/>
    </row>
    <row r="16" spans="1:14" ht="12.75">
      <c r="A16" s="148" t="s">
        <v>57</v>
      </c>
      <c r="B16" s="159" t="s">
        <v>12</v>
      </c>
      <c r="C16" s="287">
        <v>175</v>
      </c>
      <c r="D16" s="319">
        <v>332</v>
      </c>
      <c r="E16" s="319">
        <v>369.6</v>
      </c>
      <c r="F16" s="319">
        <v>356.3</v>
      </c>
      <c r="G16" s="287">
        <v>5.8</v>
      </c>
      <c r="H16" s="283"/>
      <c r="I16" s="283">
        <v>360</v>
      </c>
      <c r="J16" s="151"/>
      <c r="K16" s="152">
        <v>360</v>
      </c>
      <c r="L16" s="153" t="s">
        <v>304</v>
      </c>
      <c r="M16" s="153">
        <v>2000</v>
      </c>
      <c r="N16" s="443"/>
    </row>
    <row r="17" spans="1:14" ht="22.5">
      <c r="A17" s="160" t="s">
        <v>280</v>
      </c>
      <c r="B17" s="161" t="s">
        <v>3</v>
      </c>
      <c r="C17" s="298">
        <v>43</v>
      </c>
      <c r="D17" s="320">
        <v>1.9</v>
      </c>
      <c r="E17" s="320">
        <v>6.9</v>
      </c>
      <c r="F17" s="320">
        <v>4.3</v>
      </c>
      <c r="G17" s="298">
        <v>1.2</v>
      </c>
      <c r="H17" s="295"/>
      <c r="I17" s="295">
        <v>11</v>
      </c>
      <c r="J17" s="151"/>
      <c r="K17" s="162">
        <v>11</v>
      </c>
      <c r="L17" s="153" t="s">
        <v>310</v>
      </c>
      <c r="M17" s="153">
        <v>2000</v>
      </c>
      <c r="N17" s="145"/>
    </row>
    <row r="18" spans="1:14" ht="15.75">
      <c r="A18" s="148" t="s">
        <v>39</v>
      </c>
      <c r="B18" s="149" t="s">
        <v>6</v>
      </c>
      <c r="C18" s="287">
        <v>172</v>
      </c>
      <c r="D18" s="319">
        <v>3.2</v>
      </c>
      <c r="E18" s="321">
        <v>356</v>
      </c>
      <c r="F18" s="319">
        <v>226.3</v>
      </c>
      <c r="G18" s="287">
        <v>92.9</v>
      </c>
      <c r="H18" s="283"/>
      <c r="I18" s="283">
        <v>350</v>
      </c>
      <c r="J18" s="151"/>
      <c r="K18" s="152">
        <v>350</v>
      </c>
      <c r="L18" s="153" t="s">
        <v>305</v>
      </c>
      <c r="M18" s="153">
        <v>2002</v>
      </c>
      <c r="N18" s="145"/>
    </row>
    <row r="19" spans="1:26" s="60" customFormat="1" ht="6" customHeight="1">
      <c r="A19" s="90"/>
      <c r="B19" s="90"/>
      <c r="C19" s="90"/>
      <c r="D19" s="90"/>
      <c r="E19" s="90"/>
      <c r="F19" s="90"/>
      <c r="G19" s="90"/>
      <c r="H19" s="90"/>
      <c r="I19" s="90"/>
      <c r="J19" s="90"/>
      <c r="K19" s="90"/>
      <c r="L19" s="35"/>
      <c r="M19" s="35"/>
      <c r="N19" s="35"/>
      <c r="O19" s="35"/>
      <c r="P19" s="35"/>
      <c r="Q19" s="34"/>
      <c r="R19" s="36"/>
      <c r="S19" s="36"/>
      <c r="T19" s="36"/>
      <c r="U19" s="35"/>
      <c r="V19" s="35"/>
      <c r="W19" s="34"/>
      <c r="X19" s="33"/>
      <c r="Y19" s="33"/>
      <c r="Z19" s="33"/>
    </row>
    <row r="20" spans="1:11" s="60" customFormat="1" ht="15.75">
      <c r="A20" s="39" t="s">
        <v>75</v>
      </c>
      <c r="B20" s="26"/>
      <c r="C20" s="26"/>
      <c r="D20" s="26"/>
      <c r="E20" s="26"/>
      <c r="F20" s="26"/>
      <c r="G20" s="26"/>
      <c r="H20" s="26"/>
      <c r="I20" s="26"/>
      <c r="J20" s="26"/>
      <c r="K20" s="26"/>
    </row>
    <row r="21" spans="1:11" ht="5.25" customHeight="1">
      <c r="A21" s="2"/>
      <c r="B21" s="2"/>
      <c r="C21" s="2"/>
      <c r="D21" s="2"/>
      <c r="E21" s="2"/>
      <c r="F21" s="2"/>
      <c r="G21" s="2"/>
      <c r="H21" s="2"/>
      <c r="I21" s="2"/>
      <c r="J21" s="2"/>
      <c r="K21" s="2"/>
    </row>
    <row r="22" spans="1:11" ht="12.75">
      <c r="A22" s="495" t="s">
        <v>41</v>
      </c>
      <c r="B22" s="496"/>
      <c r="C22" s="496"/>
      <c r="D22" s="496"/>
      <c r="E22" s="2"/>
      <c r="F22" s="2"/>
      <c r="G22" s="2"/>
      <c r="H22" s="2"/>
      <c r="I22" s="2"/>
      <c r="J22" s="2"/>
      <c r="K22" s="2"/>
    </row>
    <row r="23" spans="1:13" s="163" customFormat="1" ht="12.75">
      <c r="A23" s="149" t="s">
        <v>42</v>
      </c>
      <c r="B23" s="150"/>
      <c r="C23" s="149" t="s">
        <v>47</v>
      </c>
      <c r="D23" s="150">
        <v>58</v>
      </c>
      <c r="E23" s="479" t="s">
        <v>269</v>
      </c>
      <c r="F23" s="480"/>
      <c r="G23" s="480"/>
      <c r="H23" s="480"/>
      <c r="I23" s="480"/>
      <c r="J23" s="480"/>
      <c r="K23" s="480"/>
      <c r="L23" s="480"/>
      <c r="M23" s="480"/>
    </row>
    <row r="24" spans="1:13" s="163" customFormat="1" ht="12.75">
      <c r="A24" s="149" t="s">
        <v>43</v>
      </c>
      <c r="B24" s="150"/>
      <c r="C24" s="149" t="s">
        <v>9</v>
      </c>
      <c r="D24" s="150">
        <v>18</v>
      </c>
      <c r="E24" s="479"/>
      <c r="F24" s="480"/>
      <c r="G24" s="480"/>
      <c r="H24" s="480"/>
      <c r="I24" s="480"/>
      <c r="J24" s="480"/>
      <c r="K24" s="480"/>
      <c r="L24" s="480"/>
      <c r="M24" s="480"/>
    </row>
    <row r="25" spans="1:13" s="163" customFormat="1" ht="12.75">
      <c r="A25" s="149" t="s">
        <v>44</v>
      </c>
      <c r="B25" s="150"/>
      <c r="C25" s="149" t="s">
        <v>10</v>
      </c>
      <c r="D25" s="150">
        <v>63</v>
      </c>
      <c r="E25" s="479" t="s">
        <v>274</v>
      </c>
      <c r="F25" s="480"/>
      <c r="G25" s="480"/>
      <c r="H25" s="480"/>
      <c r="I25" s="480"/>
      <c r="J25" s="480"/>
      <c r="K25" s="480"/>
      <c r="L25" s="480"/>
      <c r="M25" s="480"/>
    </row>
    <row r="26" spans="1:13" s="163" customFormat="1" ht="12.75">
      <c r="A26" s="149" t="s">
        <v>8</v>
      </c>
      <c r="B26" s="150"/>
      <c r="C26" s="149" t="s">
        <v>48</v>
      </c>
      <c r="D26" s="150"/>
      <c r="E26" s="479" t="s">
        <v>311</v>
      </c>
      <c r="F26" s="480"/>
      <c r="G26" s="480"/>
      <c r="H26" s="480"/>
      <c r="I26" s="480"/>
      <c r="J26" s="480"/>
      <c r="K26" s="480"/>
      <c r="L26" s="480"/>
      <c r="M26" s="480"/>
    </row>
    <row r="27" spans="1:13" s="163" customFormat="1" ht="12.75">
      <c r="A27" s="149" t="s">
        <v>45</v>
      </c>
      <c r="B27" s="150"/>
      <c r="C27" s="149" t="s">
        <v>11</v>
      </c>
      <c r="D27" s="150"/>
      <c r="E27" s="479"/>
      <c r="F27" s="480"/>
      <c r="G27" s="480"/>
      <c r="H27" s="480"/>
      <c r="I27" s="480"/>
      <c r="J27" s="480"/>
      <c r="K27" s="480"/>
      <c r="L27" s="480"/>
      <c r="M27" s="480"/>
    </row>
    <row r="28" spans="1:13" s="163" customFormat="1" ht="13.5" thickBot="1">
      <c r="A28" s="149" t="s">
        <v>46</v>
      </c>
      <c r="B28" s="150">
        <v>36</v>
      </c>
      <c r="C28" s="149" t="s">
        <v>49</v>
      </c>
      <c r="D28" s="201"/>
      <c r="E28" s="479" t="s">
        <v>275</v>
      </c>
      <c r="F28" s="480"/>
      <c r="G28" s="480"/>
      <c r="H28" s="480"/>
      <c r="I28" s="480"/>
      <c r="J28" s="480"/>
      <c r="K28" s="480"/>
      <c r="L28" s="480"/>
      <c r="M28" s="480"/>
    </row>
    <row r="29" spans="3:11" ht="13.5" thickBot="1">
      <c r="C29" s="200" t="s">
        <v>50</v>
      </c>
      <c r="D29" s="202">
        <f>SUM(B23:B28,D23:D28)</f>
        <v>175</v>
      </c>
      <c r="E29" s="2"/>
      <c r="F29" s="2"/>
      <c r="G29" s="2"/>
      <c r="H29" s="2"/>
      <c r="I29" s="2"/>
      <c r="J29" s="2"/>
      <c r="K29" s="2"/>
    </row>
    <row r="30" ht="6" customHeight="1"/>
    <row r="31" spans="1:12" ht="12.75">
      <c r="A31" s="88" t="s">
        <v>126</v>
      </c>
      <c r="B31" s="60"/>
      <c r="C31" s="89"/>
      <c r="D31" s="60"/>
      <c r="E31" s="60"/>
      <c r="F31" s="60"/>
      <c r="G31" s="60"/>
      <c r="H31" s="60"/>
      <c r="I31" s="60"/>
      <c r="J31" s="60"/>
      <c r="K31" s="60"/>
      <c r="L31" s="60"/>
    </row>
    <row r="32" spans="1:13" ht="44.25" customHeight="1">
      <c r="A32" s="476" t="s">
        <v>329</v>
      </c>
      <c r="B32" s="477"/>
      <c r="C32" s="477"/>
      <c r="D32" s="477"/>
      <c r="E32" s="477"/>
      <c r="F32" s="477"/>
      <c r="G32" s="477"/>
      <c r="H32" s="477"/>
      <c r="I32" s="477"/>
      <c r="J32" s="477"/>
      <c r="K32" s="477"/>
      <c r="L32" s="477"/>
      <c r="M32" s="478"/>
    </row>
    <row r="33" spans="1:12" ht="12.75" customHeight="1">
      <c r="A33" s="26"/>
      <c r="B33" s="26"/>
      <c r="C33" s="26"/>
      <c r="D33" s="26"/>
      <c r="E33" s="26"/>
      <c r="F33" s="26"/>
      <c r="G33" s="26"/>
      <c r="H33" s="26"/>
      <c r="I33" s="26"/>
      <c r="J33" s="26"/>
      <c r="K33" s="26"/>
      <c r="L33" s="60"/>
    </row>
    <row r="34" ht="12.75" customHeight="1">
      <c r="A34" s="79"/>
    </row>
    <row r="35" ht="15.75">
      <c r="A35" s="164" t="s">
        <v>74</v>
      </c>
    </row>
    <row r="36" ht="6" customHeight="1"/>
    <row r="37" spans="1:13" ht="12.75">
      <c r="A37" s="4" t="s">
        <v>52</v>
      </c>
      <c r="B37" s="4" t="s">
        <v>17</v>
      </c>
      <c r="C37" s="338" t="s">
        <v>152</v>
      </c>
      <c r="D37" s="494"/>
      <c r="E37" s="494"/>
      <c r="F37" s="494"/>
      <c r="G37" s="494"/>
      <c r="H37" s="472"/>
      <c r="I37" s="475" t="s">
        <v>70</v>
      </c>
      <c r="J37" s="475"/>
      <c r="K37" s="475"/>
      <c r="L37" s="475"/>
      <c r="M37" s="475"/>
    </row>
    <row r="38" spans="1:13" ht="12.75">
      <c r="A38" s="11"/>
      <c r="B38" s="11"/>
      <c r="C38" s="30" t="s">
        <v>62</v>
      </c>
      <c r="D38" s="30" t="s">
        <v>73</v>
      </c>
      <c r="E38" s="30" t="s">
        <v>63</v>
      </c>
      <c r="F38" s="334" t="s">
        <v>68</v>
      </c>
      <c r="G38" s="335"/>
      <c r="H38" s="30"/>
      <c r="I38" s="30" t="s">
        <v>71</v>
      </c>
      <c r="J38" s="30" t="s">
        <v>72</v>
      </c>
      <c r="K38" s="334" t="s">
        <v>77</v>
      </c>
      <c r="L38" s="484"/>
      <c r="M38" s="335"/>
    </row>
    <row r="39" spans="1:13" ht="12.75">
      <c r="A39" s="15"/>
      <c r="B39" s="15"/>
      <c r="C39" s="30"/>
      <c r="D39" s="30"/>
      <c r="E39" s="30"/>
      <c r="F39" s="30" t="s">
        <v>19</v>
      </c>
      <c r="G39" s="30" t="s">
        <v>20</v>
      </c>
      <c r="H39" s="30" t="s">
        <v>69</v>
      </c>
      <c r="I39" s="30"/>
      <c r="J39" s="30"/>
      <c r="K39" s="334"/>
      <c r="L39" s="484"/>
      <c r="M39" s="335"/>
    </row>
    <row r="40" spans="1:13" ht="12.75">
      <c r="A40" s="20" t="str">
        <f>'Methods&amp;Limits'!A51</f>
        <v>Cetane number</v>
      </c>
      <c r="B40" s="21" t="str">
        <f>'Methods&amp;Limits'!B51</f>
        <v>--</v>
      </c>
      <c r="C40" s="322" t="s">
        <v>64</v>
      </c>
      <c r="D40" s="31">
        <v>1998</v>
      </c>
      <c r="E40" s="282">
        <f>'Methods&amp;Limits'!G51</f>
        <v>4.3</v>
      </c>
      <c r="F40" s="278">
        <f>J14-0.59*$E40</f>
        <v>48.463</v>
      </c>
      <c r="G40" s="78"/>
      <c r="H40" s="30">
        <f>IF(D14&lt;F40,"Yes","")</f>
      </c>
      <c r="I40" s="80"/>
      <c r="J40" s="80"/>
      <c r="K40" s="481"/>
      <c r="L40" s="482"/>
      <c r="M40" s="483"/>
    </row>
    <row r="41" spans="1:13" ht="12.75">
      <c r="A41" s="49" t="str">
        <f>'Methods&amp;Limits'!A52</f>
        <v>Density at 15 oC</v>
      </c>
      <c r="B41" s="50" t="str">
        <f>'Methods&amp;Limits'!B52</f>
        <v>kg/m3</v>
      </c>
      <c r="C41" s="322" t="s">
        <v>65</v>
      </c>
      <c r="D41" s="31">
        <v>1998</v>
      </c>
      <c r="E41" s="93">
        <f>'Methods&amp;Limits'!G52</f>
        <v>1.2</v>
      </c>
      <c r="F41" s="78"/>
      <c r="G41" s="78">
        <f>K15+0.361*1.645*$E41</f>
        <v>845.712614</v>
      </c>
      <c r="H41" s="30">
        <f>IF(E15&gt;G41,"Yes","")</f>
      </c>
      <c r="I41" s="80"/>
      <c r="J41" s="80"/>
      <c r="K41" s="481"/>
      <c r="L41" s="482"/>
      <c r="M41" s="483"/>
    </row>
    <row r="42" spans="1:13" ht="12.75">
      <c r="A42" s="97">
        <f>'Methods&amp;Limits'!A53</f>
        <v>0</v>
      </c>
      <c r="B42" s="55">
        <f>'Methods&amp;Limits'!B53</f>
        <v>0</v>
      </c>
      <c r="C42" s="322"/>
      <c r="D42" s="31"/>
      <c r="E42" s="165"/>
      <c r="F42" s="78"/>
      <c r="G42" s="78"/>
      <c r="H42" s="30"/>
      <c r="I42" s="80"/>
      <c r="J42" s="80"/>
      <c r="K42" s="481"/>
      <c r="L42" s="482"/>
      <c r="M42" s="483"/>
    </row>
    <row r="43" spans="1:13" ht="12.75">
      <c r="A43" s="20" t="str">
        <f>'Methods&amp;Limits'!A54</f>
        <v>Distillation -- 95% Point</v>
      </c>
      <c r="B43" s="23" t="str">
        <f>'Methods&amp;Limits'!B54</f>
        <v>oC</v>
      </c>
      <c r="C43" s="322" t="s">
        <v>66</v>
      </c>
      <c r="D43" s="31">
        <v>2000</v>
      </c>
      <c r="E43" s="92">
        <v>10</v>
      </c>
      <c r="F43" s="78"/>
      <c r="G43" s="278">
        <f>I16+0.59*$E43</f>
        <v>365.9</v>
      </c>
      <c r="H43" s="30" t="str">
        <f>IF(E16&gt;G43,"Yes","")</f>
        <v>Yes</v>
      </c>
      <c r="I43" s="80">
        <v>4</v>
      </c>
      <c r="J43" s="80" t="s">
        <v>312</v>
      </c>
      <c r="K43" s="481" t="s">
        <v>318</v>
      </c>
      <c r="L43" s="482"/>
      <c r="M43" s="483"/>
    </row>
    <row r="44" spans="1:13" ht="12.75">
      <c r="A44" s="24" t="str">
        <f>'Methods&amp;Limits'!A55</f>
        <v>Polycyclic aromatic hydrocarbons</v>
      </c>
      <c r="B44" s="25" t="str">
        <f>'Methods&amp;Limits'!B55</f>
        <v>% (m/m)</v>
      </c>
      <c r="C44" s="322" t="s">
        <v>310</v>
      </c>
      <c r="D44" s="31">
        <v>2000</v>
      </c>
      <c r="E44" s="282">
        <v>3.8</v>
      </c>
      <c r="F44" s="78"/>
      <c r="G44" s="278">
        <f>I17+0.59*$E44</f>
        <v>13.242</v>
      </c>
      <c r="H44" s="30">
        <f>IF(E17&gt;G44,"Yes","")</f>
      </c>
      <c r="I44" s="80"/>
      <c r="J44" s="80"/>
      <c r="K44" s="481"/>
      <c r="L44" s="482"/>
      <c r="M44" s="483"/>
    </row>
    <row r="45" spans="1:13" ht="12.75">
      <c r="A45" s="49" t="str">
        <f>'Methods&amp;Limits'!A56</f>
        <v>Sulphur content</v>
      </c>
      <c r="B45" s="50" t="str">
        <f>'Methods&amp;Limits'!B56</f>
        <v>mg/kg</v>
      </c>
      <c r="C45" s="322" t="s">
        <v>305</v>
      </c>
      <c r="D45" s="31">
        <v>2004</v>
      </c>
      <c r="E45" s="324">
        <v>31</v>
      </c>
      <c r="F45" s="323"/>
      <c r="G45" s="278">
        <f>I18+0.59*$E45</f>
        <v>368.29</v>
      </c>
      <c r="H45" s="30">
        <f>IF(E$18&gt;G45,"Yes","")</f>
      </c>
      <c r="I45" s="80"/>
      <c r="J45" s="80"/>
      <c r="K45" s="481"/>
      <c r="L45" s="482"/>
      <c r="M45" s="483"/>
    </row>
    <row r="46" spans="1:13" ht="12.75">
      <c r="A46" s="24">
        <f>'Methods&amp;Limits'!A57</f>
        <v>0</v>
      </c>
      <c r="B46" s="53">
        <f>'Methods&amp;Limits'!B57</f>
        <v>0</v>
      </c>
      <c r="C46" s="31"/>
      <c r="D46" s="31"/>
      <c r="E46" s="31"/>
      <c r="F46" s="37"/>
      <c r="G46" s="37"/>
      <c r="H46" s="30"/>
      <c r="I46" s="80"/>
      <c r="J46" s="80"/>
      <c r="K46" s="481"/>
      <c r="L46" s="482"/>
      <c r="M46" s="483"/>
    </row>
    <row r="47" spans="1:13" ht="12.75">
      <c r="A47" s="97">
        <f>'Methods&amp;Limits'!A58</f>
        <v>0</v>
      </c>
      <c r="B47" s="55">
        <f>'Methods&amp;Limits'!B58</f>
        <v>0</v>
      </c>
      <c r="C47" s="31"/>
      <c r="D47" s="31"/>
      <c r="E47" s="37"/>
      <c r="F47" s="37"/>
      <c r="G47" s="37"/>
      <c r="H47" s="30"/>
      <c r="I47" s="80"/>
      <c r="J47" s="80"/>
      <c r="K47" s="481"/>
      <c r="L47" s="482"/>
      <c r="M47" s="483"/>
    </row>
    <row r="49" spans="1:13" ht="40.5" customHeight="1">
      <c r="A49" s="461" t="s">
        <v>326</v>
      </c>
      <c r="B49" s="461"/>
      <c r="C49" s="461"/>
      <c r="D49" s="461"/>
      <c r="E49" s="461"/>
      <c r="F49" s="461"/>
      <c r="G49" s="461"/>
      <c r="H49" s="461"/>
      <c r="I49" s="461"/>
      <c r="J49" s="461"/>
      <c r="K49" s="461"/>
      <c r="L49" s="461"/>
      <c r="M49" s="330"/>
    </row>
  </sheetData>
  <sheetProtection/>
  <mergeCells count="30">
    <mergeCell ref="F38:G38"/>
    <mergeCell ref="C37:H37"/>
    <mergeCell ref="A22:D22"/>
    <mergeCell ref="B5:D5"/>
    <mergeCell ref="N15:N16"/>
    <mergeCell ref="L11:M11"/>
    <mergeCell ref="L12:M12"/>
    <mergeCell ref="B3:D3"/>
    <mergeCell ref="B4:D4"/>
    <mergeCell ref="B6:D6"/>
    <mergeCell ref="B7:D7"/>
    <mergeCell ref="J12:K12"/>
    <mergeCell ref="H12:I12"/>
    <mergeCell ref="K43:M43"/>
    <mergeCell ref="K44:M44"/>
    <mergeCell ref="K45:M45"/>
    <mergeCell ref="K38:M38"/>
    <mergeCell ref="K39:M39"/>
    <mergeCell ref="K40:M40"/>
    <mergeCell ref="K41:M41"/>
    <mergeCell ref="A49:L49"/>
    <mergeCell ref="I37:M37"/>
    <mergeCell ref="A32:M32"/>
    <mergeCell ref="E23:M24"/>
    <mergeCell ref="E26:M27"/>
    <mergeCell ref="E25:M25"/>
    <mergeCell ref="E28:M28"/>
    <mergeCell ref="K46:M46"/>
    <mergeCell ref="K47:M47"/>
    <mergeCell ref="K42:M42"/>
  </mergeCells>
  <printOptions horizontalCentered="1"/>
  <pageMargins left="0.7874015748031497" right="0.7874015748031497" top="0.6299212598425197" bottom="0.7086614173228347" header="0.5118110236220472" footer="0.5118110236220472"/>
  <pageSetup fitToHeight="1" fitToWidth="1" horizontalDpi="600" verticalDpi="600" orientation="landscape" paperSize="9" scale="75" r:id="rId1"/>
  <headerFooter alignWithMargins="0">
    <oddHeader>&amp;C&amp;A</oddHeader>
    <oddFooter>&amp;CPage &amp;P</oddFooter>
  </headerFooter>
  <rowBreaks count="1" manualBreakCount="1">
    <brk id="33" max="12" man="1"/>
  </rowBreaks>
  <ignoredErrors>
    <ignoredError sqref="E41" unlockedFormula="1"/>
  </ignoredErrors>
</worksheet>
</file>

<file path=xl/worksheets/sheet14.xml><?xml version="1.0" encoding="utf-8"?>
<worksheet xmlns="http://schemas.openxmlformats.org/spreadsheetml/2006/main" xmlns:r="http://schemas.openxmlformats.org/officeDocument/2006/relationships">
  <sheetPr>
    <pageSetUpPr fitToPage="1"/>
  </sheetPr>
  <dimension ref="A1:Z49"/>
  <sheetViews>
    <sheetView showZeros="0" zoomScaleSheetLayoutView="100" zoomScalePageLayoutView="0" workbookViewId="0" topLeftCell="A1">
      <pane ySplit="8" topLeftCell="A9" activePane="bottomLeft" state="frozen"/>
      <selection pane="topLeft" activeCell="A2" sqref="A2"/>
      <selection pane="bottomLeft" activeCell="D38" sqref="D38"/>
    </sheetView>
  </sheetViews>
  <sheetFormatPr defaultColWidth="11.421875" defaultRowHeight="12.75"/>
  <cols>
    <col min="1" max="1" width="31.7109375" style="1" customWidth="1"/>
    <col min="2" max="2" width="6.7109375" style="1" customWidth="1"/>
    <col min="3" max="3" width="12.8515625" style="1" bestFit="1" customWidth="1"/>
    <col min="4" max="4" width="8.421875" style="1" bestFit="1" customWidth="1"/>
    <col min="5" max="5" width="19.421875" style="1" bestFit="1" customWidth="1"/>
    <col min="6" max="6" width="10.421875" style="1" bestFit="1" customWidth="1"/>
    <col min="7" max="7" width="10.8515625" style="1" bestFit="1" customWidth="1"/>
    <col min="8" max="8" width="12.00390625" style="1" bestFit="1" customWidth="1"/>
    <col min="9" max="9" width="13.7109375" style="1" bestFit="1" customWidth="1"/>
    <col min="10" max="10" width="11.57421875" style="1" customWidth="1"/>
    <col min="11" max="11" width="10.28125" style="1" customWidth="1"/>
    <col min="12" max="12" width="11.7109375" style="1" bestFit="1" customWidth="1"/>
    <col min="13" max="13" width="10.8515625" style="1" bestFit="1" customWidth="1"/>
    <col min="14" max="14" width="12.00390625" style="1" bestFit="1" customWidth="1"/>
    <col min="15" max="15" width="13.7109375" style="1" bestFit="1" customWidth="1"/>
    <col min="16" max="16" width="8.140625" style="1" bestFit="1" customWidth="1"/>
    <col min="17" max="17" width="40.7109375" style="1" customWidth="1"/>
    <col min="18" max="18" width="18.7109375" style="1" customWidth="1"/>
    <col min="19" max="19" width="6.28125" style="1" bestFit="1" customWidth="1"/>
    <col min="20" max="20" width="19.421875" style="1" bestFit="1" customWidth="1"/>
    <col min="21" max="21" width="10.421875" style="1" bestFit="1" customWidth="1"/>
    <col min="22" max="22" width="10.8515625" style="1" bestFit="1" customWidth="1"/>
    <col min="23" max="23" width="12.00390625" style="1" bestFit="1" customWidth="1"/>
    <col min="24" max="24" width="13.7109375" style="1" bestFit="1" customWidth="1"/>
    <col min="25" max="25" width="8.140625" style="1" bestFit="1" customWidth="1"/>
    <col min="26" max="26" width="41.421875" style="1" customWidth="1"/>
    <col min="27" max="16384" width="11.421875" style="1" customWidth="1"/>
  </cols>
  <sheetData>
    <row r="1" s="43" customFormat="1" ht="18">
      <c r="A1" s="42" t="s">
        <v>286</v>
      </c>
    </row>
    <row r="2" spans="1:11" ht="5.25" customHeight="1">
      <c r="A2" s="2"/>
      <c r="B2" s="2"/>
      <c r="C2" s="2"/>
      <c r="D2" s="2"/>
      <c r="E2" s="2"/>
      <c r="F2" s="2"/>
      <c r="G2" s="2"/>
      <c r="H2" s="2"/>
      <c r="I2" s="2"/>
      <c r="J2" s="2"/>
      <c r="K2" s="2"/>
    </row>
    <row r="3" spans="1:4" ht="12.75">
      <c r="A3" s="44" t="s">
        <v>15</v>
      </c>
      <c r="B3" s="489" t="s">
        <v>294</v>
      </c>
      <c r="C3" s="489"/>
      <c r="D3" s="489"/>
    </row>
    <row r="4" spans="1:4" ht="12.75">
      <c r="A4" s="44" t="s">
        <v>51</v>
      </c>
      <c r="B4" s="489">
        <v>2004</v>
      </c>
      <c r="C4" s="489"/>
      <c r="D4" s="489"/>
    </row>
    <row r="5" spans="1:4" ht="12.75">
      <c r="A5" s="275" t="s">
        <v>288</v>
      </c>
      <c r="B5" s="453" t="s">
        <v>297</v>
      </c>
      <c r="C5" s="459"/>
      <c r="D5" s="460"/>
    </row>
    <row r="6" spans="1:4" ht="12.75">
      <c r="A6" s="45" t="s">
        <v>58</v>
      </c>
      <c r="B6" s="489" t="s">
        <v>317</v>
      </c>
      <c r="C6" s="489"/>
      <c r="D6" s="489"/>
    </row>
    <row r="7" spans="1:4" ht="12.75">
      <c r="A7" s="45" t="s">
        <v>59</v>
      </c>
      <c r="B7" s="489"/>
      <c r="C7" s="489"/>
      <c r="D7" s="489"/>
    </row>
    <row r="8" spans="1:11" ht="6" customHeight="1">
      <c r="A8" s="3"/>
      <c r="B8" s="3"/>
      <c r="C8" s="3"/>
      <c r="D8" s="3"/>
      <c r="E8" s="3"/>
      <c r="F8" s="3"/>
      <c r="G8" s="3"/>
      <c r="H8" s="3"/>
      <c r="I8" s="3"/>
      <c r="J8" s="3"/>
      <c r="K8" s="3"/>
    </row>
    <row r="9" spans="1:11" ht="15.75">
      <c r="A9" s="38" t="s">
        <v>76</v>
      </c>
      <c r="B9" s="3"/>
      <c r="C9" s="3"/>
      <c r="D9" s="3"/>
      <c r="E9" s="3"/>
      <c r="F9" s="3"/>
      <c r="G9" s="3"/>
      <c r="H9" s="3"/>
      <c r="I9" s="3"/>
      <c r="J9" s="3"/>
      <c r="K9" s="3"/>
    </row>
    <row r="10" spans="1:11" ht="5.25" customHeight="1">
      <c r="A10" s="3"/>
      <c r="B10" s="3"/>
      <c r="C10" s="3"/>
      <c r="D10" s="3"/>
      <c r="E10" s="3"/>
      <c r="F10" s="3"/>
      <c r="G10" s="3"/>
      <c r="H10" s="3"/>
      <c r="I10" s="3"/>
      <c r="J10" s="3"/>
      <c r="K10" s="3"/>
    </row>
    <row r="11" spans="1:14" ht="14.25">
      <c r="A11" s="4" t="s">
        <v>52</v>
      </c>
      <c r="B11" s="4" t="s">
        <v>17</v>
      </c>
      <c r="C11" s="5" t="s">
        <v>18</v>
      </c>
      <c r="D11" s="6"/>
      <c r="E11" s="6"/>
      <c r="F11" s="6"/>
      <c r="G11" s="7"/>
      <c r="H11" s="8" t="s">
        <v>61</v>
      </c>
      <c r="I11" s="9"/>
      <c r="J11" s="9"/>
      <c r="K11" s="10"/>
      <c r="L11" s="485" t="s">
        <v>276</v>
      </c>
      <c r="M11" s="486"/>
      <c r="N11" s="75"/>
    </row>
    <row r="12" spans="1:14" s="28" customFormat="1" ht="16.5" customHeight="1">
      <c r="A12" s="11"/>
      <c r="B12" s="11"/>
      <c r="C12" s="12"/>
      <c r="D12" s="13"/>
      <c r="E12" s="13"/>
      <c r="F12" s="13"/>
      <c r="G12" s="14"/>
      <c r="H12" s="325" t="s">
        <v>53</v>
      </c>
      <c r="I12" s="303"/>
      <c r="J12" s="326" t="s">
        <v>54</v>
      </c>
      <c r="K12" s="305"/>
      <c r="L12" s="444" t="s">
        <v>277</v>
      </c>
      <c r="M12" s="497"/>
      <c r="N12" s="75"/>
    </row>
    <row r="13" spans="1:14" s="28" customFormat="1" ht="22.5">
      <c r="A13" s="15"/>
      <c r="B13" s="15"/>
      <c r="C13" s="16" t="s">
        <v>60</v>
      </c>
      <c r="D13" s="17" t="s">
        <v>19</v>
      </c>
      <c r="E13" s="17" t="s">
        <v>20</v>
      </c>
      <c r="F13" s="17" t="s">
        <v>21</v>
      </c>
      <c r="G13" s="16" t="s">
        <v>55</v>
      </c>
      <c r="H13" s="18" t="s">
        <v>19</v>
      </c>
      <c r="I13" s="18" t="s">
        <v>20</v>
      </c>
      <c r="J13" s="18" t="s">
        <v>19</v>
      </c>
      <c r="K13" s="19" t="s">
        <v>20</v>
      </c>
      <c r="L13" s="146" t="s">
        <v>62</v>
      </c>
      <c r="M13" s="147" t="s">
        <v>73</v>
      </c>
      <c r="N13" s="145"/>
    </row>
    <row r="14" spans="1:14" ht="15.75">
      <c r="A14" s="148" t="s">
        <v>14</v>
      </c>
      <c r="B14" s="154" t="s">
        <v>0</v>
      </c>
      <c r="C14" s="283">
        <v>73</v>
      </c>
      <c r="D14" s="284">
        <v>49</v>
      </c>
      <c r="E14" s="285">
        <v>55.6</v>
      </c>
      <c r="F14" s="285">
        <v>52.1</v>
      </c>
      <c r="G14" s="283">
        <v>1.4</v>
      </c>
      <c r="H14" s="283">
        <v>51</v>
      </c>
      <c r="I14" s="283"/>
      <c r="J14" s="155">
        <v>51</v>
      </c>
      <c r="K14" s="156" t="s">
        <v>0</v>
      </c>
      <c r="L14" s="157" t="s">
        <v>278</v>
      </c>
      <c r="M14" s="158">
        <v>1998</v>
      </c>
      <c r="N14" s="145"/>
    </row>
    <row r="15" spans="1:14" ht="12.75">
      <c r="A15" s="148" t="s">
        <v>279</v>
      </c>
      <c r="B15" s="149" t="s">
        <v>13</v>
      </c>
      <c r="C15" s="283">
        <v>94</v>
      </c>
      <c r="D15" s="285">
        <v>821.4</v>
      </c>
      <c r="E15" s="285">
        <v>844.8</v>
      </c>
      <c r="F15" s="284">
        <v>835</v>
      </c>
      <c r="G15" s="283">
        <v>5.5</v>
      </c>
      <c r="H15" s="283"/>
      <c r="I15" s="283">
        <v>845</v>
      </c>
      <c r="J15" s="151"/>
      <c r="K15" s="152">
        <v>845</v>
      </c>
      <c r="L15" s="153" t="s">
        <v>309</v>
      </c>
      <c r="M15" s="153">
        <v>1998</v>
      </c>
      <c r="N15" s="443"/>
    </row>
    <row r="16" spans="1:14" ht="12.75">
      <c r="A16" s="148" t="s">
        <v>57</v>
      </c>
      <c r="B16" s="159" t="s">
        <v>12</v>
      </c>
      <c r="C16" s="283">
        <v>94</v>
      </c>
      <c r="D16" s="285">
        <v>336.9</v>
      </c>
      <c r="E16" s="284">
        <v>368</v>
      </c>
      <c r="F16" s="285">
        <v>355.3</v>
      </c>
      <c r="G16" s="283">
        <v>5.9</v>
      </c>
      <c r="H16" s="283"/>
      <c r="I16" s="283">
        <v>360</v>
      </c>
      <c r="J16" s="151"/>
      <c r="K16" s="152">
        <v>360</v>
      </c>
      <c r="L16" s="153" t="s">
        <v>304</v>
      </c>
      <c r="M16" s="153">
        <v>2000</v>
      </c>
      <c r="N16" s="443"/>
    </row>
    <row r="17" spans="1:14" ht="15.75">
      <c r="A17" s="160" t="s">
        <v>280</v>
      </c>
      <c r="B17" s="161" t="s">
        <v>3</v>
      </c>
      <c r="C17" s="298">
        <v>48</v>
      </c>
      <c r="D17" s="296">
        <v>2.2</v>
      </c>
      <c r="E17" s="296">
        <v>9.2</v>
      </c>
      <c r="F17" s="296">
        <v>5.5</v>
      </c>
      <c r="G17" s="295">
        <v>1.7</v>
      </c>
      <c r="H17" s="295"/>
      <c r="I17" s="295">
        <v>11</v>
      </c>
      <c r="J17" s="151"/>
      <c r="K17" s="162">
        <v>11</v>
      </c>
      <c r="L17" s="153" t="s">
        <v>310</v>
      </c>
      <c r="M17" s="153">
        <v>2000</v>
      </c>
      <c r="N17" s="145"/>
    </row>
    <row r="18" spans="1:14" ht="15.75">
      <c r="A18" s="148" t="s">
        <v>39</v>
      </c>
      <c r="B18" s="149" t="s">
        <v>6</v>
      </c>
      <c r="C18" s="283">
        <v>94</v>
      </c>
      <c r="D18" s="285">
        <v>3.2</v>
      </c>
      <c r="E18" s="284">
        <v>348</v>
      </c>
      <c r="F18" s="285">
        <v>198.2</v>
      </c>
      <c r="G18" s="283">
        <v>102.1</v>
      </c>
      <c r="H18" s="283"/>
      <c r="I18" s="283">
        <v>350</v>
      </c>
      <c r="J18" s="151"/>
      <c r="K18" s="152">
        <v>350</v>
      </c>
      <c r="L18" s="153" t="s">
        <v>305</v>
      </c>
      <c r="M18" s="153">
        <v>2002</v>
      </c>
      <c r="N18" s="145"/>
    </row>
    <row r="19" spans="1:26" s="60" customFormat="1" ht="6" customHeight="1">
      <c r="A19" s="90"/>
      <c r="B19" s="90"/>
      <c r="C19" s="90"/>
      <c r="D19" s="90"/>
      <c r="E19" s="90"/>
      <c r="F19" s="90"/>
      <c r="G19" s="90"/>
      <c r="H19" s="90"/>
      <c r="I19" s="90"/>
      <c r="J19" s="90"/>
      <c r="K19" s="90"/>
      <c r="L19" s="35"/>
      <c r="M19" s="35"/>
      <c r="N19" s="35"/>
      <c r="O19" s="35"/>
      <c r="P19" s="35"/>
      <c r="Q19" s="34"/>
      <c r="R19" s="36"/>
      <c r="S19" s="36"/>
      <c r="T19" s="36"/>
      <c r="U19" s="35"/>
      <c r="V19" s="35"/>
      <c r="W19" s="34"/>
      <c r="X19" s="33"/>
      <c r="Y19" s="33"/>
      <c r="Z19" s="33"/>
    </row>
    <row r="20" spans="1:11" s="60" customFormat="1" ht="15.75">
      <c r="A20" s="39" t="s">
        <v>75</v>
      </c>
      <c r="B20" s="26"/>
      <c r="C20" s="26"/>
      <c r="D20" s="26"/>
      <c r="E20" s="26"/>
      <c r="F20" s="26"/>
      <c r="G20" s="26"/>
      <c r="H20" s="26"/>
      <c r="I20" s="26"/>
      <c r="J20" s="26"/>
      <c r="K20" s="26"/>
    </row>
    <row r="21" spans="1:11" ht="5.25" customHeight="1">
      <c r="A21" s="2"/>
      <c r="B21" s="2"/>
      <c r="C21" s="2"/>
      <c r="D21" s="2"/>
      <c r="E21" s="2"/>
      <c r="F21" s="2"/>
      <c r="G21" s="2"/>
      <c r="H21" s="2"/>
      <c r="I21" s="2"/>
      <c r="J21" s="2"/>
      <c r="K21" s="2"/>
    </row>
    <row r="22" spans="1:11" ht="12.75">
      <c r="A22" s="495" t="s">
        <v>41</v>
      </c>
      <c r="B22" s="496"/>
      <c r="C22" s="496"/>
      <c r="D22" s="496"/>
      <c r="E22" s="2"/>
      <c r="F22" s="2"/>
      <c r="G22" s="2"/>
      <c r="H22" s="2"/>
      <c r="I22" s="2"/>
      <c r="J22" s="2"/>
      <c r="K22" s="2"/>
    </row>
    <row r="23" spans="1:13" s="163" customFormat="1" ht="12.75">
      <c r="A23" s="149" t="s">
        <v>42</v>
      </c>
      <c r="B23" s="150">
        <v>35</v>
      </c>
      <c r="C23" s="149" t="s">
        <v>47</v>
      </c>
      <c r="D23" s="150"/>
      <c r="E23" s="479" t="s">
        <v>269</v>
      </c>
      <c r="F23" s="480"/>
      <c r="G23" s="480"/>
      <c r="H23" s="480"/>
      <c r="I23" s="480"/>
      <c r="J23" s="480"/>
      <c r="K23" s="480"/>
      <c r="L23" s="480"/>
      <c r="M23" s="480"/>
    </row>
    <row r="24" spans="1:13" s="163" customFormat="1" ht="12.75">
      <c r="A24" s="149" t="s">
        <v>43</v>
      </c>
      <c r="B24" s="150">
        <v>30</v>
      </c>
      <c r="C24" s="149" t="s">
        <v>9</v>
      </c>
      <c r="D24" s="150"/>
      <c r="E24" s="479"/>
      <c r="F24" s="480"/>
      <c r="G24" s="480"/>
      <c r="H24" s="480"/>
      <c r="I24" s="480"/>
      <c r="J24" s="480"/>
      <c r="K24" s="480"/>
      <c r="L24" s="480"/>
      <c r="M24" s="480"/>
    </row>
    <row r="25" spans="1:13" s="163" customFormat="1" ht="12.75">
      <c r="A25" s="149" t="s">
        <v>44</v>
      </c>
      <c r="B25" s="150">
        <v>19</v>
      </c>
      <c r="C25" s="149" t="s">
        <v>10</v>
      </c>
      <c r="D25" s="150"/>
      <c r="E25" s="479" t="s">
        <v>274</v>
      </c>
      <c r="F25" s="480"/>
      <c r="G25" s="480"/>
      <c r="H25" s="480"/>
      <c r="I25" s="480"/>
      <c r="J25" s="480"/>
      <c r="K25" s="480"/>
      <c r="L25" s="480"/>
      <c r="M25" s="480"/>
    </row>
    <row r="26" spans="1:13" s="163" customFormat="1" ht="12.75">
      <c r="A26" s="149" t="s">
        <v>8</v>
      </c>
      <c r="B26" s="150"/>
      <c r="C26" s="149" t="s">
        <v>48</v>
      </c>
      <c r="D26" s="150"/>
      <c r="E26" s="479" t="s">
        <v>311</v>
      </c>
      <c r="F26" s="480"/>
      <c r="G26" s="480"/>
      <c r="H26" s="480"/>
      <c r="I26" s="480"/>
      <c r="J26" s="480"/>
      <c r="K26" s="480"/>
      <c r="L26" s="480"/>
      <c r="M26" s="480"/>
    </row>
    <row r="27" spans="1:13" s="163" customFormat="1" ht="12.75">
      <c r="A27" s="149" t="s">
        <v>45</v>
      </c>
      <c r="B27" s="150"/>
      <c r="C27" s="149" t="s">
        <v>11</v>
      </c>
      <c r="D27" s="150"/>
      <c r="E27" s="479"/>
      <c r="F27" s="480"/>
      <c r="G27" s="480"/>
      <c r="H27" s="480"/>
      <c r="I27" s="480"/>
      <c r="J27" s="480"/>
      <c r="K27" s="480"/>
      <c r="L27" s="480"/>
      <c r="M27" s="480"/>
    </row>
    <row r="28" spans="1:13" s="163" customFormat="1" ht="13.5" thickBot="1">
      <c r="A28" s="149" t="s">
        <v>46</v>
      </c>
      <c r="B28" s="150"/>
      <c r="C28" s="149" t="s">
        <v>49</v>
      </c>
      <c r="D28" s="201">
        <v>10</v>
      </c>
      <c r="E28" s="479" t="s">
        <v>275</v>
      </c>
      <c r="F28" s="480"/>
      <c r="G28" s="480"/>
      <c r="H28" s="480"/>
      <c r="I28" s="480"/>
      <c r="J28" s="480"/>
      <c r="K28" s="480"/>
      <c r="L28" s="480"/>
      <c r="M28" s="480"/>
    </row>
    <row r="29" spans="3:11" ht="13.5" thickBot="1">
      <c r="C29" s="200" t="s">
        <v>50</v>
      </c>
      <c r="D29" s="202">
        <f>SUM(B23:B28,D23:D28)</f>
        <v>94</v>
      </c>
      <c r="E29" s="2"/>
      <c r="F29" s="2"/>
      <c r="G29" s="2"/>
      <c r="H29" s="2"/>
      <c r="I29" s="2"/>
      <c r="J29" s="2"/>
      <c r="K29" s="2"/>
    </row>
    <row r="30" ht="6" customHeight="1"/>
    <row r="31" spans="1:12" ht="12.75">
      <c r="A31" s="88" t="s">
        <v>126</v>
      </c>
      <c r="B31" s="60"/>
      <c r="C31" s="89"/>
      <c r="D31" s="60"/>
      <c r="E31" s="60"/>
      <c r="F31" s="60"/>
      <c r="G31" s="60"/>
      <c r="H31" s="60"/>
      <c r="I31" s="60"/>
      <c r="J31" s="60"/>
      <c r="K31" s="60"/>
      <c r="L31" s="60"/>
    </row>
    <row r="32" spans="1:13" ht="44.25" customHeight="1">
      <c r="A32" s="476" t="s">
        <v>330</v>
      </c>
      <c r="B32" s="477"/>
      <c r="C32" s="477"/>
      <c r="D32" s="477"/>
      <c r="E32" s="477"/>
      <c r="F32" s="477"/>
      <c r="G32" s="477"/>
      <c r="H32" s="477"/>
      <c r="I32" s="477"/>
      <c r="J32" s="477"/>
      <c r="K32" s="477"/>
      <c r="L32" s="477"/>
      <c r="M32" s="478"/>
    </row>
    <row r="33" spans="1:12" ht="6" customHeight="1">
      <c r="A33" s="26"/>
      <c r="B33" s="26"/>
      <c r="C33" s="26"/>
      <c r="D33" s="26"/>
      <c r="E33" s="26"/>
      <c r="F33" s="26"/>
      <c r="G33" s="26"/>
      <c r="H33" s="26"/>
      <c r="I33" s="26"/>
      <c r="J33" s="26"/>
      <c r="K33" s="26"/>
      <c r="L33" s="60"/>
    </row>
    <row r="34" ht="6" customHeight="1">
      <c r="A34" s="79"/>
    </row>
    <row r="35" ht="15.75">
      <c r="A35" s="164" t="s">
        <v>74</v>
      </c>
    </row>
    <row r="36" ht="6" customHeight="1"/>
    <row r="37" spans="1:13" ht="12.75">
      <c r="A37" s="4" t="s">
        <v>52</v>
      </c>
      <c r="B37" s="4" t="s">
        <v>17</v>
      </c>
      <c r="C37" s="338" t="s">
        <v>152</v>
      </c>
      <c r="D37" s="494"/>
      <c r="E37" s="494"/>
      <c r="F37" s="494"/>
      <c r="G37" s="494"/>
      <c r="H37" s="472"/>
      <c r="I37" s="475" t="s">
        <v>70</v>
      </c>
      <c r="J37" s="475"/>
      <c r="K37" s="475"/>
      <c r="L37" s="475"/>
      <c r="M37" s="475"/>
    </row>
    <row r="38" spans="1:13" ht="12.75">
      <c r="A38" s="11"/>
      <c r="B38" s="11"/>
      <c r="C38" s="30" t="s">
        <v>62</v>
      </c>
      <c r="D38" s="30" t="s">
        <v>73</v>
      </c>
      <c r="E38" s="30" t="s">
        <v>63</v>
      </c>
      <c r="F38" s="334" t="s">
        <v>68</v>
      </c>
      <c r="G38" s="335"/>
      <c r="H38" s="30"/>
      <c r="I38" s="30" t="s">
        <v>71</v>
      </c>
      <c r="J38" s="30" t="s">
        <v>72</v>
      </c>
      <c r="K38" s="498" t="s">
        <v>77</v>
      </c>
      <c r="L38" s="499"/>
      <c r="M38" s="500"/>
    </row>
    <row r="39" spans="1:13" ht="12.75">
      <c r="A39" s="15"/>
      <c r="B39" s="15"/>
      <c r="C39" s="30"/>
      <c r="D39" s="30"/>
      <c r="E39" s="30"/>
      <c r="F39" s="30" t="s">
        <v>19</v>
      </c>
      <c r="G39" s="30" t="s">
        <v>20</v>
      </c>
      <c r="H39" s="30" t="s">
        <v>69</v>
      </c>
      <c r="I39" s="30"/>
      <c r="J39" s="30"/>
      <c r="K39" s="334"/>
      <c r="L39" s="484"/>
      <c r="M39" s="335"/>
    </row>
    <row r="40" spans="1:13" ht="12.75">
      <c r="A40" s="20" t="str">
        <f>'Methods&amp;Limits'!A51</f>
        <v>Cetane number</v>
      </c>
      <c r="B40" s="21" t="str">
        <f>'Methods&amp;Limits'!B51</f>
        <v>--</v>
      </c>
      <c r="C40" s="322" t="s">
        <v>64</v>
      </c>
      <c r="D40" s="31">
        <v>1998</v>
      </c>
      <c r="E40" s="282">
        <f>'Methods&amp;Limits'!G51</f>
        <v>4.3</v>
      </c>
      <c r="F40" s="278">
        <f>J14-0.59*$E40</f>
        <v>48.463</v>
      </c>
      <c r="G40" s="78"/>
      <c r="H40" s="30">
        <f>IF(D14&lt;F40,"Yes","")</f>
      </c>
      <c r="I40" s="80"/>
      <c r="J40" s="80"/>
      <c r="K40" s="481"/>
      <c r="L40" s="482"/>
      <c r="M40" s="483"/>
    </row>
    <row r="41" spans="1:13" ht="12.75">
      <c r="A41" s="49" t="str">
        <f>'Methods&amp;Limits'!A52</f>
        <v>Density at 15 oC</v>
      </c>
      <c r="B41" s="50" t="str">
        <f>'Methods&amp;Limits'!B52</f>
        <v>kg/m3</v>
      </c>
      <c r="C41" s="322" t="s">
        <v>65</v>
      </c>
      <c r="D41" s="31">
        <v>1998</v>
      </c>
      <c r="E41" s="93">
        <f>'Methods&amp;Limits'!G52</f>
        <v>1.2</v>
      </c>
      <c r="F41" s="78"/>
      <c r="G41" s="78">
        <f>K15+0.361*1.645*$E41</f>
        <v>845.712614</v>
      </c>
      <c r="H41" s="30">
        <f>IF(E15&gt;G41,"Yes","")</f>
      </c>
      <c r="I41" s="80"/>
      <c r="J41" s="80"/>
      <c r="K41" s="481"/>
      <c r="L41" s="482"/>
      <c r="M41" s="483"/>
    </row>
    <row r="42" spans="1:13" ht="12.75">
      <c r="A42" s="97">
        <f>'Methods&amp;Limits'!A53</f>
        <v>0</v>
      </c>
      <c r="B42" s="55">
        <f>'Methods&amp;Limits'!B53</f>
        <v>0</v>
      </c>
      <c r="C42" s="322"/>
      <c r="D42" s="31"/>
      <c r="E42" s="165"/>
      <c r="F42" s="78"/>
      <c r="G42" s="78"/>
      <c r="H42" s="30"/>
      <c r="I42" s="80"/>
      <c r="J42" s="80"/>
      <c r="K42" s="481"/>
      <c r="L42" s="482"/>
      <c r="M42" s="483"/>
    </row>
    <row r="43" spans="1:13" ht="12.75">
      <c r="A43" s="20" t="str">
        <f>'Methods&amp;Limits'!A54</f>
        <v>Distillation -- 95% Point</v>
      </c>
      <c r="B43" s="23" t="str">
        <f>'Methods&amp;Limits'!B54</f>
        <v>oC</v>
      </c>
      <c r="C43" s="322" t="s">
        <v>66</v>
      </c>
      <c r="D43" s="31">
        <v>2000</v>
      </c>
      <c r="E43" s="92">
        <v>10</v>
      </c>
      <c r="F43" s="78"/>
      <c r="G43" s="278">
        <f>I16+0.59*$E43</f>
        <v>365.9</v>
      </c>
      <c r="H43" s="30" t="str">
        <f>IF(E16&gt;G43,"Yes","")</f>
        <v>Yes</v>
      </c>
      <c r="I43" s="80">
        <v>2</v>
      </c>
      <c r="J43" s="80" t="s">
        <v>313</v>
      </c>
      <c r="K43" s="481" t="s">
        <v>318</v>
      </c>
      <c r="L43" s="482"/>
      <c r="M43" s="483"/>
    </row>
    <row r="44" spans="1:13" ht="12.75">
      <c r="A44" s="24" t="str">
        <f>'Methods&amp;Limits'!A55</f>
        <v>Polycyclic aromatic hydrocarbons</v>
      </c>
      <c r="B44" s="25" t="str">
        <f>'Methods&amp;Limits'!B55</f>
        <v>% (m/m)</v>
      </c>
      <c r="C44" s="322" t="s">
        <v>310</v>
      </c>
      <c r="D44" s="31">
        <v>2000</v>
      </c>
      <c r="E44" s="282">
        <v>3.8</v>
      </c>
      <c r="F44" s="78"/>
      <c r="G44" s="278">
        <f>I17+0.59*$E44</f>
        <v>13.242</v>
      </c>
      <c r="H44" s="30">
        <f>IF(E17&gt;G44,"Yes","")</f>
      </c>
      <c r="I44" s="80"/>
      <c r="J44" s="80"/>
      <c r="K44" s="481"/>
      <c r="L44" s="482"/>
      <c r="M44" s="483"/>
    </row>
    <row r="45" spans="1:13" ht="12.75">
      <c r="A45" s="49" t="str">
        <f>'Methods&amp;Limits'!A56</f>
        <v>Sulphur content</v>
      </c>
      <c r="B45" s="50" t="str">
        <f>'Methods&amp;Limits'!B56</f>
        <v>mg/kg</v>
      </c>
      <c r="C45" s="322" t="s">
        <v>305</v>
      </c>
      <c r="D45" s="31">
        <v>2002</v>
      </c>
      <c r="E45" s="324">
        <v>31</v>
      </c>
      <c r="F45" s="323"/>
      <c r="G45" s="278">
        <f>I18+0.59*$E45</f>
        <v>368.29</v>
      </c>
      <c r="H45" s="30">
        <f>IF(E$18&gt;G45,"Yes","")</f>
      </c>
      <c r="I45" s="80"/>
      <c r="J45" s="80"/>
      <c r="K45" s="481"/>
      <c r="L45" s="482"/>
      <c r="M45" s="483"/>
    </row>
    <row r="46" spans="1:13" ht="12.75">
      <c r="A46" s="24">
        <f>'Methods&amp;Limits'!A57</f>
        <v>0</v>
      </c>
      <c r="B46" s="53">
        <f>'Methods&amp;Limits'!B57</f>
        <v>0</v>
      </c>
      <c r="C46" s="31"/>
      <c r="D46" s="31"/>
      <c r="E46" s="31"/>
      <c r="F46" s="37"/>
      <c r="G46" s="37"/>
      <c r="H46" s="30"/>
      <c r="I46" s="80"/>
      <c r="J46" s="80"/>
      <c r="K46" s="481"/>
      <c r="L46" s="482"/>
      <c r="M46" s="483"/>
    </row>
    <row r="47" spans="1:13" ht="12.75">
      <c r="A47" s="97">
        <f>'Methods&amp;Limits'!A58</f>
        <v>0</v>
      </c>
      <c r="B47" s="55">
        <f>'Methods&amp;Limits'!B58</f>
        <v>0</v>
      </c>
      <c r="C47" s="31"/>
      <c r="D47" s="31"/>
      <c r="E47" s="37"/>
      <c r="F47" s="37"/>
      <c r="G47" s="37"/>
      <c r="H47" s="30"/>
      <c r="I47" s="80"/>
      <c r="J47" s="80"/>
      <c r="K47" s="481"/>
      <c r="L47" s="482"/>
      <c r="M47" s="483"/>
    </row>
    <row r="49" spans="1:13" ht="40.5" customHeight="1">
      <c r="A49" s="461" t="s">
        <v>326</v>
      </c>
      <c r="B49" s="461"/>
      <c r="C49" s="461"/>
      <c r="D49" s="461"/>
      <c r="E49" s="461"/>
      <c r="F49" s="461"/>
      <c r="G49" s="461"/>
      <c r="H49" s="461"/>
      <c r="I49" s="461"/>
      <c r="J49" s="461"/>
      <c r="K49" s="461"/>
      <c r="L49" s="461"/>
      <c r="M49" s="329"/>
    </row>
  </sheetData>
  <sheetProtection/>
  <mergeCells count="28">
    <mergeCell ref="I37:M37"/>
    <mergeCell ref="A32:M32"/>
    <mergeCell ref="K44:M44"/>
    <mergeCell ref="K45:M45"/>
    <mergeCell ref="E23:M24"/>
    <mergeCell ref="E26:M27"/>
    <mergeCell ref="E25:M25"/>
    <mergeCell ref="E28:M28"/>
    <mergeCell ref="K46:M46"/>
    <mergeCell ref="K47:M47"/>
    <mergeCell ref="B3:D3"/>
    <mergeCell ref="B4:D4"/>
    <mergeCell ref="B6:D6"/>
    <mergeCell ref="B7:D7"/>
    <mergeCell ref="B5:D5"/>
    <mergeCell ref="K41:M41"/>
    <mergeCell ref="K42:M42"/>
    <mergeCell ref="K43:M43"/>
    <mergeCell ref="N15:N16"/>
    <mergeCell ref="L11:M11"/>
    <mergeCell ref="L12:M12"/>
    <mergeCell ref="A49:L49"/>
    <mergeCell ref="F38:G38"/>
    <mergeCell ref="C37:H37"/>
    <mergeCell ref="A22:D22"/>
    <mergeCell ref="K38:M38"/>
    <mergeCell ref="K39:M39"/>
    <mergeCell ref="K40:M40"/>
  </mergeCells>
  <printOptions horizontalCentered="1"/>
  <pageMargins left="0.7874015748031497" right="0.7874015748031497" top="0.6692913385826772" bottom="0.7480314960629921" header="0.5118110236220472" footer="0.5118110236220472"/>
  <pageSetup fitToHeight="1" fitToWidth="1" horizontalDpi="600" verticalDpi="600" orientation="landscape" paperSize="9" scale="76" r:id="rId1"/>
  <headerFooter alignWithMargins="0">
    <oddHeader>&amp;C&amp;A</oddHeader>
    <oddFooter>&amp;CPage &amp;P</oddFooter>
  </headerFooter>
  <rowBreaks count="1" manualBreakCount="1">
    <brk id="33" max="12" man="1"/>
  </rowBreaks>
  <ignoredErrors>
    <ignoredError sqref="E41" unlocked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I64"/>
  <sheetViews>
    <sheetView zoomScale="75" zoomScaleNormal="75" zoomScalePageLayoutView="0" workbookViewId="0" topLeftCell="A1">
      <pane ySplit="8" topLeftCell="A9" activePane="bottomLeft" state="frozen"/>
      <selection pane="topLeft" activeCell="A1" sqref="A1"/>
      <selection pane="bottomLeft" activeCell="K32" sqref="K32"/>
    </sheetView>
  </sheetViews>
  <sheetFormatPr defaultColWidth="9.140625" defaultRowHeight="12.75"/>
  <cols>
    <col min="1" max="1" width="37.421875" style="0" customWidth="1"/>
    <col min="2" max="2" width="6.28125" style="0" bestFit="1" customWidth="1"/>
    <col min="3" max="4" width="6.28125" style="94" customWidth="1"/>
    <col min="5" max="5" width="12.7109375" style="0" bestFit="1" customWidth="1"/>
    <col min="6" max="6" width="5.8515625" style="94" bestFit="1" customWidth="1"/>
    <col min="7" max="7" width="18.7109375" style="94" bestFit="1" customWidth="1"/>
    <col min="8" max="8" width="9.8515625" style="94" bestFit="1" customWidth="1"/>
    <col min="9" max="9" width="10.140625" style="94" bestFit="1" customWidth="1"/>
  </cols>
  <sheetData>
    <row r="1" spans="1:9" ht="18">
      <c r="A1" s="95" t="s">
        <v>127</v>
      </c>
      <c r="B1" s="1"/>
      <c r="C1" s="96"/>
      <c r="D1" s="96"/>
      <c r="E1" s="1"/>
      <c r="F1" s="96"/>
      <c r="G1" s="96"/>
      <c r="H1" s="96"/>
      <c r="I1" s="96"/>
    </row>
    <row r="2" spans="1:9" ht="12.75">
      <c r="A2" s="1" t="s">
        <v>186</v>
      </c>
      <c r="B2" s="1"/>
      <c r="C2" s="96"/>
      <c r="D2" s="96"/>
      <c r="E2" s="1"/>
      <c r="F2" s="96"/>
      <c r="G2" s="96"/>
      <c r="H2" s="96"/>
      <c r="I2" s="96"/>
    </row>
    <row r="3" spans="1:9" ht="12.75">
      <c r="A3" s="1"/>
      <c r="B3" s="1"/>
      <c r="C3" s="96"/>
      <c r="D3" s="96"/>
      <c r="E3" s="1"/>
      <c r="F3" s="96"/>
      <c r="G3" s="96"/>
      <c r="H3" s="96"/>
      <c r="I3" s="96"/>
    </row>
    <row r="4" spans="1:9" ht="15.75">
      <c r="A4" s="40" t="s">
        <v>128</v>
      </c>
      <c r="B4" s="1"/>
      <c r="C4" s="96"/>
      <c r="D4" s="96"/>
      <c r="E4" s="1"/>
      <c r="F4" s="96"/>
      <c r="G4" s="96"/>
      <c r="H4" s="96"/>
      <c r="I4" s="96"/>
    </row>
    <row r="5" spans="1:9" ht="6" customHeight="1">
      <c r="A5" s="1"/>
      <c r="B5" s="1"/>
      <c r="C5" s="96"/>
      <c r="D5" s="96"/>
      <c r="E5" s="1"/>
      <c r="F5" s="96"/>
      <c r="G5" s="96"/>
      <c r="H5" s="96"/>
      <c r="I5" s="96"/>
    </row>
    <row r="6" spans="1:9" ht="12.75">
      <c r="A6" s="4" t="s">
        <v>52</v>
      </c>
      <c r="B6" s="4" t="s">
        <v>17</v>
      </c>
      <c r="C6" s="334" t="s">
        <v>129</v>
      </c>
      <c r="D6" s="335"/>
      <c r="E6" s="338" t="s">
        <v>130</v>
      </c>
      <c r="F6" s="339"/>
      <c r="G6" s="339"/>
      <c r="H6" s="339"/>
      <c r="I6" s="340"/>
    </row>
    <row r="7" spans="1:9" ht="27" customHeight="1">
      <c r="A7" s="11"/>
      <c r="B7" s="11"/>
      <c r="C7" s="334" t="s">
        <v>131</v>
      </c>
      <c r="D7" s="335"/>
      <c r="E7" s="81" t="s">
        <v>62</v>
      </c>
      <c r="F7" s="81" t="s">
        <v>73</v>
      </c>
      <c r="G7" s="81" t="s">
        <v>63</v>
      </c>
      <c r="H7" s="336" t="s">
        <v>153</v>
      </c>
      <c r="I7" s="337"/>
    </row>
    <row r="8" spans="1:9" ht="12.75">
      <c r="A8" s="11"/>
      <c r="B8" s="11"/>
      <c r="C8" s="81" t="s">
        <v>132</v>
      </c>
      <c r="D8" s="81" t="s">
        <v>133</v>
      </c>
      <c r="E8" s="81"/>
      <c r="F8" s="81"/>
      <c r="G8" s="81"/>
      <c r="H8" s="30" t="s">
        <v>19</v>
      </c>
      <c r="I8" s="30" t="s">
        <v>20</v>
      </c>
    </row>
    <row r="9" spans="1:9" ht="12.75">
      <c r="A9" s="49" t="s">
        <v>134</v>
      </c>
      <c r="B9" s="51" t="s">
        <v>0</v>
      </c>
      <c r="C9" s="31">
        <v>95</v>
      </c>
      <c r="D9" s="31"/>
      <c r="E9" s="29" t="s">
        <v>79</v>
      </c>
      <c r="F9" s="31">
        <v>1993</v>
      </c>
      <c r="G9" s="31">
        <v>0.7</v>
      </c>
      <c r="H9" s="37">
        <f>C9-0.59*G9</f>
        <v>94.587</v>
      </c>
      <c r="I9" s="31"/>
    </row>
    <row r="10" spans="1:9" ht="12.75">
      <c r="A10" s="110" t="s">
        <v>151</v>
      </c>
      <c r="B10" s="56" t="s">
        <v>0</v>
      </c>
      <c r="C10" s="31">
        <v>91</v>
      </c>
      <c r="D10" s="31"/>
      <c r="E10" s="29"/>
      <c r="F10" s="31"/>
      <c r="G10" s="31">
        <v>0.7</v>
      </c>
      <c r="H10" s="37">
        <f>C10-0.59*G10</f>
        <v>90.587</v>
      </c>
      <c r="I10" s="31"/>
    </row>
    <row r="11" spans="1:9" ht="12.75">
      <c r="A11" s="49" t="s">
        <v>135</v>
      </c>
      <c r="B11" s="51" t="s">
        <v>0</v>
      </c>
      <c r="C11" s="31">
        <v>85</v>
      </c>
      <c r="D11" s="31"/>
      <c r="E11" s="29" t="s">
        <v>80</v>
      </c>
      <c r="F11" s="31">
        <v>1993</v>
      </c>
      <c r="G11" s="31">
        <v>0.9</v>
      </c>
      <c r="H11" s="37">
        <f>C11-0.59*G11</f>
        <v>84.469</v>
      </c>
      <c r="I11" s="31"/>
    </row>
    <row r="12" spans="1:9" ht="12.75">
      <c r="A12" s="110" t="s">
        <v>151</v>
      </c>
      <c r="B12" s="56" t="s">
        <v>0</v>
      </c>
      <c r="C12" s="31">
        <v>81</v>
      </c>
      <c r="D12" s="31"/>
      <c r="E12" s="29"/>
      <c r="F12" s="31"/>
      <c r="G12" s="31">
        <v>0.9</v>
      </c>
      <c r="H12" s="37">
        <f>C12-0.59*G12</f>
        <v>80.469</v>
      </c>
      <c r="I12" s="31"/>
    </row>
    <row r="13" spans="1:9" ht="12.75">
      <c r="A13" s="49" t="s">
        <v>27</v>
      </c>
      <c r="B13" s="50"/>
      <c r="C13" s="31"/>
      <c r="D13" s="31"/>
      <c r="E13" s="29"/>
      <c r="F13" s="31"/>
      <c r="G13" s="31"/>
      <c r="H13" s="31"/>
      <c r="I13" s="37"/>
    </row>
    <row r="14" spans="1:9" ht="12.75">
      <c r="A14" s="52" t="s">
        <v>136</v>
      </c>
      <c r="B14" s="53" t="s">
        <v>1</v>
      </c>
      <c r="C14" s="31"/>
      <c r="D14" s="31">
        <v>60</v>
      </c>
      <c r="E14" s="29" t="s">
        <v>137</v>
      </c>
      <c r="F14" s="31">
        <v>2000</v>
      </c>
      <c r="G14" s="37">
        <v>3</v>
      </c>
      <c r="H14" s="31"/>
      <c r="I14" s="37">
        <f>D14+0.59*G14</f>
        <v>61.77</v>
      </c>
    </row>
    <row r="15" spans="1:9" ht="12.75">
      <c r="A15" s="54" t="s">
        <v>187</v>
      </c>
      <c r="B15" s="55" t="s">
        <v>1</v>
      </c>
      <c r="C15" s="31"/>
      <c r="D15" s="31">
        <v>70</v>
      </c>
      <c r="E15" s="29" t="s">
        <v>137</v>
      </c>
      <c r="F15" s="31">
        <v>2000</v>
      </c>
      <c r="G15" s="37">
        <v>3.2</v>
      </c>
      <c r="H15" s="31"/>
      <c r="I15" s="37">
        <f>D15+0.59*G15</f>
        <v>71.888</v>
      </c>
    </row>
    <row r="16" spans="1:9" ht="12.75">
      <c r="A16" s="24" t="s">
        <v>28</v>
      </c>
      <c r="B16" s="53"/>
      <c r="C16" s="31"/>
      <c r="D16" s="31"/>
      <c r="E16" s="29"/>
      <c r="F16" s="31"/>
      <c r="G16" s="31"/>
      <c r="H16" s="31"/>
      <c r="I16" s="31"/>
    </row>
    <row r="17" spans="1:9" ht="12.75">
      <c r="A17" s="52" t="s">
        <v>118</v>
      </c>
      <c r="B17" s="25" t="s">
        <v>2</v>
      </c>
      <c r="C17" s="93">
        <v>46</v>
      </c>
      <c r="D17" s="93"/>
      <c r="E17" s="29" t="s">
        <v>66</v>
      </c>
      <c r="F17" s="31">
        <v>1988</v>
      </c>
      <c r="G17" s="341" t="s">
        <v>138</v>
      </c>
      <c r="H17" s="342"/>
      <c r="I17" s="343"/>
    </row>
    <row r="18" spans="1:9" ht="12.75">
      <c r="A18" s="54" t="s">
        <v>119</v>
      </c>
      <c r="B18" s="56" t="s">
        <v>2</v>
      </c>
      <c r="C18" s="93">
        <v>75</v>
      </c>
      <c r="D18" s="93"/>
      <c r="E18" s="29" t="s">
        <v>66</v>
      </c>
      <c r="F18" s="31">
        <v>1988</v>
      </c>
      <c r="G18" s="341" t="s">
        <v>138</v>
      </c>
      <c r="H18" s="342"/>
      <c r="I18" s="343"/>
    </row>
    <row r="19" spans="1:9" ht="12.75">
      <c r="A19" s="24" t="s">
        <v>29</v>
      </c>
      <c r="B19" s="53"/>
      <c r="C19" s="31"/>
      <c r="D19" s="31"/>
      <c r="E19" s="29"/>
      <c r="F19" s="31"/>
      <c r="G19" s="31"/>
      <c r="H19" s="31"/>
      <c r="I19" s="31"/>
    </row>
    <row r="20" spans="1:9" ht="12.75">
      <c r="A20" s="52" t="s">
        <v>121</v>
      </c>
      <c r="B20" s="25" t="s">
        <v>2</v>
      </c>
      <c r="C20" s="31"/>
      <c r="D20" s="37">
        <v>18</v>
      </c>
      <c r="E20" s="29" t="s">
        <v>81</v>
      </c>
      <c r="F20" s="31">
        <v>1995</v>
      </c>
      <c r="G20" s="31">
        <v>6.8</v>
      </c>
      <c r="H20" s="31"/>
      <c r="I20" s="37">
        <f>D20+0.59*G20</f>
        <v>22.012</v>
      </c>
    </row>
    <row r="21" spans="1:9" ht="12.75">
      <c r="A21" s="52" t="s">
        <v>139</v>
      </c>
      <c r="B21" s="25" t="s">
        <v>2</v>
      </c>
      <c r="C21" s="31"/>
      <c r="D21" s="37">
        <v>21</v>
      </c>
      <c r="E21" s="29" t="s">
        <v>81</v>
      </c>
      <c r="F21" s="31">
        <v>1995</v>
      </c>
      <c r="G21" s="31">
        <v>6.8</v>
      </c>
      <c r="H21" s="31"/>
      <c r="I21" s="37">
        <f>D21+0.59*G21</f>
        <v>25.012</v>
      </c>
    </row>
    <row r="22" spans="1:9" ht="12.75">
      <c r="A22" s="52" t="s">
        <v>30</v>
      </c>
      <c r="B22" s="25" t="s">
        <v>2</v>
      </c>
      <c r="C22" s="31"/>
      <c r="D22" s="37">
        <v>42</v>
      </c>
      <c r="E22" s="29" t="s">
        <v>81</v>
      </c>
      <c r="F22" s="31">
        <v>1995</v>
      </c>
      <c r="G22" s="31">
        <v>3.5</v>
      </c>
      <c r="H22" s="31"/>
      <c r="I22" s="37">
        <f>D22+0.59*G22</f>
        <v>44.065</v>
      </c>
    </row>
    <row r="23" spans="1:9" ht="12.75">
      <c r="A23" s="52" t="s">
        <v>31</v>
      </c>
      <c r="B23" s="25" t="s">
        <v>2</v>
      </c>
      <c r="C23" s="98"/>
      <c r="D23" s="99">
        <v>1</v>
      </c>
      <c r="E23" s="29" t="s">
        <v>140</v>
      </c>
      <c r="F23" s="31">
        <v>1998</v>
      </c>
      <c r="G23" s="31">
        <v>0.1</v>
      </c>
      <c r="H23" s="31"/>
      <c r="I23" s="37">
        <f>D23+0.59*G23</f>
        <v>1.059</v>
      </c>
    </row>
    <row r="24" spans="1:9" ht="12.75">
      <c r="A24" s="54"/>
      <c r="B24" s="56"/>
      <c r="C24" s="100"/>
      <c r="D24" s="100"/>
      <c r="E24" s="29" t="s">
        <v>141</v>
      </c>
      <c r="F24" s="31">
        <v>1996</v>
      </c>
      <c r="G24" s="37">
        <f>(I24-D23)/0.59</f>
        <v>0.33898305084745756</v>
      </c>
      <c r="H24" s="31"/>
      <c r="I24" s="37">
        <v>1.2</v>
      </c>
    </row>
    <row r="25" spans="1:9" ht="12.75">
      <c r="A25" s="20" t="s">
        <v>32</v>
      </c>
      <c r="B25" s="21" t="s">
        <v>3</v>
      </c>
      <c r="C25" s="31"/>
      <c r="D25" s="31">
        <v>2.7</v>
      </c>
      <c r="E25" s="29" t="s">
        <v>82</v>
      </c>
      <c r="F25" s="31">
        <v>1997</v>
      </c>
      <c r="G25" s="31">
        <v>0.3</v>
      </c>
      <c r="H25" s="31"/>
      <c r="I25" s="37">
        <f>D25+0.59*G25</f>
        <v>2.8770000000000002</v>
      </c>
    </row>
    <row r="26" spans="1:9" ht="12.75">
      <c r="A26" s="24" t="s">
        <v>33</v>
      </c>
      <c r="B26" s="53"/>
      <c r="C26" s="31"/>
      <c r="D26" s="31"/>
      <c r="E26" s="29"/>
      <c r="F26" s="31"/>
      <c r="G26" s="31"/>
      <c r="H26" s="31"/>
      <c r="I26" s="37"/>
    </row>
    <row r="27" spans="1:9" ht="12.75">
      <c r="A27" s="52" t="s">
        <v>4</v>
      </c>
      <c r="B27" s="25" t="s">
        <v>2</v>
      </c>
      <c r="C27" s="31"/>
      <c r="D27" s="31">
        <v>3</v>
      </c>
      <c r="E27" s="29" t="s">
        <v>82</v>
      </c>
      <c r="F27" s="31">
        <v>1997</v>
      </c>
      <c r="G27" s="31">
        <v>0.4</v>
      </c>
      <c r="H27" s="31"/>
      <c r="I27" s="37">
        <f aca="true" t="shared" si="0" ref="I27:I34">D27+0.59*G27</f>
        <v>3.2359999999999998</v>
      </c>
    </row>
    <row r="28" spans="1:9" ht="12.75">
      <c r="A28" s="52" t="s">
        <v>5</v>
      </c>
      <c r="B28" s="25" t="s">
        <v>2</v>
      </c>
      <c r="C28" s="31"/>
      <c r="D28" s="31">
        <v>5</v>
      </c>
      <c r="E28" s="29" t="s">
        <v>82</v>
      </c>
      <c r="F28" s="31">
        <v>1997</v>
      </c>
      <c r="G28" s="31">
        <v>0.3</v>
      </c>
      <c r="H28" s="31"/>
      <c r="I28" s="37">
        <f t="shared" si="0"/>
        <v>5.177</v>
      </c>
    </row>
    <row r="29" spans="1:9" ht="12.75">
      <c r="A29" s="52" t="s">
        <v>34</v>
      </c>
      <c r="B29" s="25" t="s">
        <v>2</v>
      </c>
      <c r="C29" s="31"/>
      <c r="D29" s="31">
        <v>10</v>
      </c>
      <c r="E29" s="29" t="s">
        <v>82</v>
      </c>
      <c r="F29" s="31">
        <v>1997</v>
      </c>
      <c r="G29" s="31">
        <v>0.9</v>
      </c>
      <c r="H29" s="31"/>
      <c r="I29" s="37">
        <f t="shared" si="0"/>
        <v>10.531</v>
      </c>
    </row>
    <row r="30" spans="1:9" ht="12.75">
      <c r="A30" s="52" t="s">
        <v>35</v>
      </c>
      <c r="B30" s="25" t="s">
        <v>2</v>
      </c>
      <c r="C30" s="31"/>
      <c r="D30" s="31">
        <v>7</v>
      </c>
      <c r="E30" s="29" t="s">
        <v>82</v>
      </c>
      <c r="F30" s="31">
        <v>1997</v>
      </c>
      <c r="G30" s="31">
        <v>0.6</v>
      </c>
      <c r="H30" s="31"/>
      <c r="I30" s="37">
        <f t="shared" si="0"/>
        <v>7.354</v>
      </c>
    </row>
    <row r="31" spans="1:9" ht="12.75">
      <c r="A31" s="52" t="s">
        <v>36</v>
      </c>
      <c r="B31" s="25" t="s">
        <v>2</v>
      </c>
      <c r="C31" s="31"/>
      <c r="D31" s="31">
        <v>10</v>
      </c>
      <c r="E31" s="29" t="s">
        <v>82</v>
      </c>
      <c r="F31" s="31">
        <v>1997</v>
      </c>
      <c r="G31" s="31">
        <v>0.8</v>
      </c>
      <c r="H31" s="31"/>
      <c r="I31" s="37">
        <f t="shared" si="0"/>
        <v>10.472</v>
      </c>
    </row>
    <row r="32" spans="1:9" ht="12.75">
      <c r="A32" s="101" t="s">
        <v>37</v>
      </c>
      <c r="B32" s="25" t="s">
        <v>2</v>
      </c>
      <c r="C32" s="31"/>
      <c r="D32" s="31">
        <v>15</v>
      </c>
      <c r="E32" s="29" t="s">
        <v>82</v>
      </c>
      <c r="F32" s="31">
        <v>1997</v>
      </c>
      <c r="G32" s="31">
        <v>1</v>
      </c>
      <c r="H32" s="31"/>
      <c r="I32" s="37">
        <f t="shared" si="0"/>
        <v>15.59</v>
      </c>
    </row>
    <row r="33" spans="1:9" ht="12.75">
      <c r="A33" s="54" t="s">
        <v>38</v>
      </c>
      <c r="B33" s="56" t="s">
        <v>2</v>
      </c>
      <c r="C33" s="100"/>
      <c r="D33" s="100">
        <v>10</v>
      </c>
      <c r="E33" s="76" t="s">
        <v>82</v>
      </c>
      <c r="F33" s="100">
        <v>1997</v>
      </c>
      <c r="G33" s="100">
        <v>0.8</v>
      </c>
      <c r="H33" s="100"/>
      <c r="I33" s="37">
        <f t="shared" si="0"/>
        <v>10.472</v>
      </c>
    </row>
    <row r="34" spans="1:9" ht="12.75">
      <c r="A34" s="49" t="s">
        <v>39</v>
      </c>
      <c r="B34" s="50" t="s">
        <v>6</v>
      </c>
      <c r="C34" s="98"/>
      <c r="D34" s="98">
        <v>150</v>
      </c>
      <c r="E34" s="29" t="s">
        <v>142</v>
      </c>
      <c r="F34" s="31">
        <v>1998</v>
      </c>
      <c r="G34" s="31">
        <v>30</v>
      </c>
      <c r="H34" s="31"/>
      <c r="I34" s="103">
        <f t="shared" si="0"/>
        <v>167.7</v>
      </c>
    </row>
    <row r="35" spans="1:9" ht="12.75">
      <c r="A35" s="24"/>
      <c r="B35" s="53"/>
      <c r="C35" s="104"/>
      <c r="D35" s="104"/>
      <c r="E35" s="29" t="s">
        <v>143</v>
      </c>
      <c r="F35" s="31">
        <v>1995</v>
      </c>
      <c r="G35" s="31"/>
      <c r="H35" s="31"/>
      <c r="I35" s="103"/>
    </row>
    <row r="36" spans="1:9" ht="12.75">
      <c r="A36" s="97"/>
      <c r="B36" s="55"/>
      <c r="C36" s="100"/>
      <c r="D36" s="100"/>
      <c r="E36" s="29" t="s">
        <v>144</v>
      </c>
      <c r="F36" s="31">
        <v>1994</v>
      </c>
      <c r="G36" s="37">
        <f>(I36-D$34)/0.59</f>
        <v>18.64406779661017</v>
      </c>
      <c r="H36" s="31"/>
      <c r="I36" s="103">
        <v>161</v>
      </c>
    </row>
    <row r="37" spans="1:9" ht="12.75">
      <c r="A37" s="49" t="s">
        <v>145</v>
      </c>
      <c r="B37" s="50" t="s">
        <v>6</v>
      </c>
      <c r="C37" s="98"/>
      <c r="D37" s="98">
        <v>50</v>
      </c>
      <c r="E37" s="29" t="s">
        <v>142</v>
      </c>
      <c r="F37" s="31">
        <v>1998</v>
      </c>
      <c r="G37" s="37">
        <f>(I37-D$37)/0.59</f>
        <v>6.779661016949153</v>
      </c>
      <c r="H37" s="31"/>
      <c r="I37" s="103">
        <v>54</v>
      </c>
    </row>
    <row r="38" spans="1:9" ht="12.75">
      <c r="A38" s="24"/>
      <c r="B38" s="53"/>
      <c r="C38" s="104"/>
      <c r="D38" s="104"/>
      <c r="E38" s="29" t="s">
        <v>143</v>
      </c>
      <c r="F38" s="31">
        <v>1995</v>
      </c>
      <c r="G38" s="31"/>
      <c r="H38" s="31"/>
      <c r="I38" s="103"/>
    </row>
    <row r="39" spans="1:9" ht="12.75">
      <c r="A39" s="97"/>
      <c r="B39" s="55"/>
      <c r="C39" s="100"/>
      <c r="D39" s="100"/>
      <c r="E39" s="29" t="s">
        <v>144</v>
      </c>
      <c r="F39" s="31">
        <v>1994</v>
      </c>
      <c r="G39" s="37">
        <f>(I39-D$37)/0.59</f>
        <v>6.779661016949153</v>
      </c>
      <c r="H39" s="31"/>
      <c r="I39" s="103">
        <v>54</v>
      </c>
    </row>
    <row r="40" spans="1:9" ht="12.75">
      <c r="A40" s="49" t="s">
        <v>146</v>
      </c>
      <c r="B40" s="50" t="s">
        <v>6</v>
      </c>
      <c r="C40" s="98"/>
      <c r="D40" s="98">
        <v>10</v>
      </c>
      <c r="E40" s="29" t="s">
        <v>142</v>
      </c>
      <c r="F40" s="31">
        <v>1998</v>
      </c>
      <c r="G40" s="37">
        <f>(I40-D$40)/0.59</f>
        <v>3.3898305084745766</v>
      </c>
      <c r="H40" s="31"/>
      <c r="I40" s="103">
        <v>12</v>
      </c>
    </row>
    <row r="41" spans="1:9" ht="12.75">
      <c r="A41" s="24"/>
      <c r="B41" s="53"/>
      <c r="C41" s="104"/>
      <c r="D41" s="104"/>
      <c r="E41" s="29" t="s">
        <v>143</v>
      </c>
      <c r="F41" s="31">
        <v>1995</v>
      </c>
      <c r="G41" s="31"/>
      <c r="H41" s="31"/>
      <c r="I41" s="103"/>
    </row>
    <row r="42" spans="1:9" ht="12.75">
      <c r="A42" s="97"/>
      <c r="B42" s="55"/>
      <c r="C42" s="100"/>
      <c r="D42" s="100"/>
      <c r="E42" s="29" t="s">
        <v>144</v>
      </c>
      <c r="F42" s="31">
        <v>1994</v>
      </c>
      <c r="G42" s="37">
        <f>(I42-D$40)/0.59</f>
        <v>3.3898305084745766</v>
      </c>
      <c r="H42" s="31"/>
      <c r="I42" s="103">
        <v>12</v>
      </c>
    </row>
    <row r="43" spans="1:9" ht="12.75">
      <c r="A43" s="20" t="s">
        <v>40</v>
      </c>
      <c r="B43" s="22" t="s">
        <v>7</v>
      </c>
      <c r="C43" s="31"/>
      <c r="D43" s="31">
        <v>0.005</v>
      </c>
      <c r="E43" s="29" t="s">
        <v>83</v>
      </c>
      <c r="F43" s="31">
        <v>1996</v>
      </c>
      <c r="G43" s="31">
        <v>0.002</v>
      </c>
      <c r="H43" s="31"/>
      <c r="I43" s="130">
        <f>D43+0.59*G43</f>
        <v>0.00618</v>
      </c>
    </row>
    <row r="44" spans="1:9" ht="12.75">
      <c r="A44" s="1"/>
      <c r="B44" s="1"/>
      <c r="C44" s="96"/>
      <c r="D44" s="96"/>
      <c r="E44" s="1"/>
      <c r="F44" s="96"/>
      <c r="G44" s="96"/>
      <c r="H44" s="96"/>
      <c r="I44" s="96"/>
    </row>
    <row r="45" spans="1:9" ht="12.75">
      <c r="A45" s="1"/>
      <c r="B45" s="1"/>
      <c r="C45" s="96"/>
      <c r="D45" s="96"/>
      <c r="E45" s="1"/>
      <c r="F45" s="96"/>
      <c r="G45" s="96"/>
      <c r="H45" s="96"/>
      <c r="I45" s="96"/>
    </row>
    <row r="46" spans="1:9" ht="15.75">
      <c r="A46" s="40" t="s">
        <v>147</v>
      </c>
      <c r="B46" s="1"/>
      <c r="C46" s="1"/>
      <c r="D46" s="1"/>
      <c r="E46" s="105"/>
      <c r="F46" s="96"/>
      <c r="G46" s="96"/>
      <c r="H46" s="1"/>
      <c r="I46" s="96"/>
    </row>
    <row r="47" spans="1:9" ht="6" customHeight="1">
      <c r="A47" s="1"/>
      <c r="B47" s="1"/>
      <c r="C47" s="1"/>
      <c r="D47" s="1"/>
      <c r="E47" s="105"/>
      <c r="F47" s="96"/>
      <c r="G47" s="96"/>
      <c r="H47" s="1"/>
      <c r="I47" s="96"/>
    </row>
    <row r="48" spans="1:9" ht="12.75">
      <c r="A48" s="4" t="s">
        <v>52</v>
      </c>
      <c r="B48" s="4" t="s">
        <v>17</v>
      </c>
      <c r="C48" s="334" t="s">
        <v>129</v>
      </c>
      <c r="D48" s="335"/>
      <c r="E48" s="338" t="s">
        <v>148</v>
      </c>
      <c r="F48" s="339"/>
      <c r="G48" s="339"/>
      <c r="H48" s="339"/>
      <c r="I48" s="339"/>
    </row>
    <row r="49" spans="1:9" ht="27" customHeight="1">
      <c r="A49" s="11"/>
      <c r="B49" s="11"/>
      <c r="C49" s="334" t="s">
        <v>131</v>
      </c>
      <c r="D49" s="335"/>
      <c r="E49" s="83" t="s">
        <v>62</v>
      </c>
      <c r="F49" s="30" t="s">
        <v>73</v>
      </c>
      <c r="G49" s="30" t="s">
        <v>63</v>
      </c>
      <c r="H49" s="336" t="s">
        <v>153</v>
      </c>
      <c r="I49" s="337"/>
    </row>
    <row r="50" spans="1:9" ht="12.75">
      <c r="A50" s="15"/>
      <c r="B50" s="15"/>
      <c r="C50" s="81" t="s">
        <v>132</v>
      </c>
      <c r="D50" s="81" t="s">
        <v>133</v>
      </c>
      <c r="E50" s="83"/>
      <c r="F50" s="30"/>
      <c r="G50" s="30"/>
      <c r="H50" s="30" t="s">
        <v>19</v>
      </c>
      <c r="I50" s="30" t="s">
        <v>20</v>
      </c>
    </row>
    <row r="51" spans="1:9" ht="12.75">
      <c r="A51" s="20" t="s">
        <v>14</v>
      </c>
      <c r="B51" s="21" t="s">
        <v>0</v>
      </c>
      <c r="C51" s="37">
        <v>51</v>
      </c>
      <c r="D51" s="37" t="s">
        <v>0</v>
      </c>
      <c r="E51" s="106" t="s">
        <v>64</v>
      </c>
      <c r="F51" s="31">
        <v>1998</v>
      </c>
      <c r="G51" s="31">
        <v>4.3</v>
      </c>
      <c r="H51" s="37">
        <f>C51-0.59*G51</f>
        <v>48.463</v>
      </c>
      <c r="I51" s="37"/>
    </row>
    <row r="52" spans="1:9" ht="12.75">
      <c r="A52" s="49" t="s">
        <v>56</v>
      </c>
      <c r="B52" s="50" t="s">
        <v>13</v>
      </c>
      <c r="C52" s="99"/>
      <c r="D52" s="107">
        <v>845</v>
      </c>
      <c r="E52" s="106" t="s">
        <v>65</v>
      </c>
      <c r="F52" s="31">
        <v>1998</v>
      </c>
      <c r="G52" s="93">
        <v>1.2</v>
      </c>
      <c r="H52" s="37"/>
      <c r="I52" s="37">
        <f>D52+0.59*G52</f>
        <v>845.708</v>
      </c>
    </row>
    <row r="53" spans="1:9" ht="12.75">
      <c r="A53" s="97"/>
      <c r="B53" s="55"/>
      <c r="C53" s="102"/>
      <c r="D53" s="108"/>
      <c r="E53" s="106" t="s">
        <v>149</v>
      </c>
      <c r="F53" s="31">
        <v>1996</v>
      </c>
      <c r="G53" s="37">
        <f>(I53-D52)/0.59</f>
        <v>0.5084745762711094</v>
      </c>
      <c r="H53" s="37"/>
      <c r="I53" s="37">
        <v>845.3</v>
      </c>
    </row>
    <row r="54" spans="1:9" ht="12.75">
      <c r="A54" s="20" t="s">
        <v>150</v>
      </c>
      <c r="B54" s="23" t="s">
        <v>12</v>
      </c>
      <c r="C54" s="37"/>
      <c r="D54" s="103">
        <v>360</v>
      </c>
      <c r="E54" s="106" t="s">
        <v>66</v>
      </c>
      <c r="F54" s="31">
        <v>1988</v>
      </c>
      <c r="G54" s="341" t="s">
        <v>138</v>
      </c>
      <c r="H54" s="342"/>
      <c r="I54" s="343"/>
    </row>
    <row r="55" spans="1:9" ht="12.75">
      <c r="A55" s="24" t="s">
        <v>123</v>
      </c>
      <c r="B55" s="25" t="s">
        <v>3</v>
      </c>
      <c r="C55" s="37"/>
      <c r="D55" s="103">
        <v>11</v>
      </c>
      <c r="E55" s="106" t="s">
        <v>67</v>
      </c>
      <c r="F55" s="31">
        <v>1995</v>
      </c>
      <c r="G55" s="31">
        <v>0.29</v>
      </c>
      <c r="H55" s="37"/>
      <c r="I55" s="37">
        <f>D55+0.59*G55</f>
        <v>11.1711</v>
      </c>
    </row>
    <row r="56" spans="1:9" ht="12.75">
      <c r="A56" s="49" t="s">
        <v>39</v>
      </c>
      <c r="B56" s="50" t="s">
        <v>6</v>
      </c>
      <c r="C56" s="99"/>
      <c r="D56" s="107">
        <v>350</v>
      </c>
      <c r="E56" s="106" t="s">
        <v>142</v>
      </c>
      <c r="F56" s="31">
        <v>1998</v>
      </c>
      <c r="G56" s="31">
        <v>50</v>
      </c>
      <c r="H56" s="37"/>
      <c r="I56" s="103">
        <f>D56+0.59*G56</f>
        <v>379.5</v>
      </c>
    </row>
    <row r="57" spans="1:9" ht="12.75">
      <c r="A57" s="24"/>
      <c r="B57" s="53"/>
      <c r="C57" s="112"/>
      <c r="D57" s="113"/>
      <c r="E57" s="29" t="s">
        <v>143</v>
      </c>
      <c r="F57" s="31">
        <v>1995</v>
      </c>
      <c r="G57" s="31"/>
      <c r="H57" s="31"/>
      <c r="I57" s="103"/>
    </row>
    <row r="58" spans="1:9" ht="12.75">
      <c r="A58" s="97"/>
      <c r="B58" s="55"/>
      <c r="C58" s="100"/>
      <c r="D58" s="100"/>
      <c r="E58" s="106" t="s">
        <v>144</v>
      </c>
      <c r="F58" s="31">
        <v>1994</v>
      </c>
      <c r="G58" s="37">
        <f>(I58-D$56)/0.59</f>
        <v>42.37288135593221</v>
      </c>
      <c r="H58" s="29"/>
      <c r="I58" s="103">
        <v>375</v>
      </c>
    </row>
    <row r="59" spans="1:9" ht="12.75">
      <c r="A59" s="49" t="s">
        <v>145</v>
      </c>
      <c r="B59" s="50" t="s">
        <v>6</v>
      </c>
      <c r="C59" s="98"/>
      <c r="D59" s="98">
        <v>50</v>
      </c>
      <c r="E59" s="106" t="s">
        <v>142</v>
      </c>
      <c r="F59" s="31">
        <v>1998</v>
      </c>
      <c r="G59" s="37">
        <f>(I59-D$59)/0.59</f>
        <v>6.779661016949153</v>
      </c>
      <c r="H59" s="29"/>
      <c r="I59" s="103">
        <v>54</v>
      </c>
    </row>
    <row r="60" spans="1:9" ht="12.75">
      <c r="A60" s="24"/>
      <c r="B60" s="53"/>
      <c r="C60" s="104"/>
      <c r="D60" s="104"/>
      <c r="E60" s="29" t="s">
        <v>143</v>
      </c>
      <c r="F60" s="31">
        <v>1995</v>
      </c>
      <c r="G60" s="37"/>
      <c r="H60" s="31"/>
      <c r="I60" s="103"/>
    </row>
    <row r="61" spans="1:9" ht="12.75">
      <c r="A61" s="97"/>
      <c r="B61" s="55"/>
      <c r="C61" s="100"/>
      <c r="D61" s="100"/>
      <c r="E61" s="106" t="s">
        <v>144</v>
      </c>
      <c r="F61" s="31">
        <v>1994</v>
      </c>
      <c r="G61" s="37">
        <f>(I61-D$59)/0.59</f>
        <v>6.779661016949153</v>
      </c>
      <c r="H61" s="29"/>
      <c r="I61" s="103">
        <v>54</v>
      </c>
    </row>
    <row r="62" spans="1:9" ht="12.75">
      <c r="A62" s="49" t="s">
        <v>146</v>
      </c>
      <c r="B62" s="50" t="s">
        <v>6</v>
      </c>
      <c r="C62" s="98"/>
      <c r="D62" s="98">
        <v>10</v>
      </c>
      <c r="E62" s="106" t="s">
        <v>142</v>
      </c>
      <c r="F62" s="31">
        <v>1998</v>
      </c>
      <c r="G62" s="37">
        <f>(I62-D$62)/0.59</f>
        <v>3.3898305084745766</v>
      </c>
      <c r="H62" s="29"/>
      <c r="I62" s="103">
        <v>12</v>
      </c>
    </row>
    <row r="63" spans="1:9" ht="12.75">
      <c r="A63" s="24"/>
      <c r="B63" s="53"/>
      <c r="C63" s="104"/>
      <c r="D63" s="104"/>
      <c r="E63" s="29" t="s">
        <v>143</v>
      </c>
      <c r="F63" s="31">
        <v>1995</v>
      </c>
      <c r="G63" s="37"/>
      <c r="H63" s="31"/>
      <c r="I63" s="103"/>
    </row>
    <row r="64" spans="1:9" ht="12.75">
      <c r="A64" s="97"/>
      <c r="B64" s="55"/>
      <c r="C64" s="100"/>
      <c r="D64" s="100"/>
      <c r="E64" s="106" t="s">
        <v>144</v>
      </c>
      <c r="F64" s="31">
        <v>1994</v>
      </c>
      <c r="G64" s="37">
        <f>(I64-D$62)/0.59</f>
        <v>3.3898305084745766</v>
      </c>
      <c r="H64" s="29"/>
      <c r="I64" s="103">
        <v>12</v>
      </c>
    </row>
  </sheetData>
  <sheetProtection sheet="1" objects="1" scenarios="1"/>
  <mergeCells count="11">
    <mergeCell ref="C49:D49"/>
    <mergeCell ref="H49:I49"/>
    <mergeCell ref="G54:I54"/>
    <mergeCell ref="G18:I18"/>
    <mergeCell ref="C6:D6"/>
    <mergeCell ref="C48:D48"/>
    <mergeCell ref="H7:I7"/>
    <mergeCell ref="C7:D7"/>
    <mergeCell ref="E6:I6"/>
    <mergeCell ref="G17:I17"/>
    <mergeCell ref="E48:I48"/>
  </mergeCells>
  <printOptions/>
  <pageMargins left="0.75" right="0.75" top="1" bottom="1" header="0.5" footer="0.5"/>
  <pageSetup fitToHeight="1" fitToWidth="1" horizontalDpi="600" verticalDpi="600" orientation="portrait" paperSize="9" scale="75" r:id="rId1"/>
  <headerFooter alignWithMargins="0">
    <oddHeader>&amp;C&amp;A</oddHeader>
    <oddFooter>&amp;CPagina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49"/>
  <sheetViews>
    <sheetView tabSelected="1" zoomScalePageLayoutView="0" workbookViewId="0" topLeftCell="A1">
      <selection activeCell="E18" sqref="E18"/>
    </sheetView>
  </sheetViews>
  <sheetFormatPr defaultColWidth="9.140625" defaultRowHeight="12.75"/>
  <cols>
    <col min="1" max="1" width="46.7109375" style="122" customWidth="1"/>
    <col min="2" max="2" width="90.7109375" style="122" customWidth="1"/>
    <col min="3" max="16384" width="9.140625" style="122" customWidth="1"/>
  </cols>
  <sheetData>
    <row r="1" ht="20.25">
      <c r="A1" s="205" t="s">
        <v>255</v>
      </c>
    </row>
    <row r="2" ht="6" customHeight="1"/>
    <row r="3" spans="1:6" ht="15.75">
      <c r="A3" s="355" t="s">
        <v>88</v>
      </c>
      <c r="B3" s="356"/>
      <c r="C3" s="356"/>
      <c r="D3" s="356"/>
      <c r="E3" s="356"/>
      <c r="F3" s="356"/>
    </row>
    <row r="4" spans="1:6" s="263" customFormat="1" ht="4.5" customHeight="1">
      <c r="A4" s="227"/>
      <c r="B4" s="227"/>
      <c r="C4" s="227"/>
      <c r="D4" s="227"/>
      <c r="E4" s="227"/>
      <c r="F4" s="227"/>
    </row>
    <row r="5" spans="1:4" s="266" customFormat="1" ht="12.75">
      <c r="A5" s="353" t="s">
        <v>196</v>
      </c>
      <c r="B5" s="353"/>
      <c r="C5" s="353"/>
      <c r="D5" s="353"/>
    </row>
    <row r="6" ht="4.5" customHeight="1"/>
    <row r="7" spans="1:2" ht="12.75">
      <c r="A7" s="259" t="s">
        <v>194</v>
      </c>
      <c r="B7" s="129">
        <v>2004</v>
      </c>
    </row>
    <row r="8" spans="1:2" ht="12.75">
      <c r="A8" s="259" t="s">
        <v>195</v>
      </c>
      <c r="B8" s="129" t="s">
        <v>294</v>
      </c>
    </row>
    <row r="9" spans="1:2" ht="12.75">
      <c r="A9" s="267" t="s">
        <v>193</v>
      </c>
      <c r="B9" s="129" t="s">
        <v>334</v>
      </c>
    </row>
    <row r="10" spans="1:2" ht="12.75">
      <c r="A10" s="267" t="s">
        <v>189</v>
      </c>
      <c r="B10" s="129" t="s">
        <v>332</v>
      </c>
    </row>
    <row r="11" spans="1:2" ht="12.75">
      <c r="A11" s="267" t="s">
        <v>188</v>
      </c>
      <c r="B11" s="129" t="s">
        <v>333</v>
      </c>
    </row>
    <row r="12" spans="1:2" ht="12.75">
      <c r="A12" s="267" t="s">
        <v>192</v>
      </c>
      <c r="B12" s="129" t="s">
        <v>335</v>
      </c>
    </row>
    <row r="13" spans="1:2" ht="12.75">
      <c r="A13" s="268" t="s">
        <v>190</v>
      </c>
      <c r="B13" s="129" t="s">
        <v>336</v>
      </c>
    </row>
    <row r="14" spans="1:2" ht="12.75">
      <c r="A14" s="269" t="s">
        <v>191</v>
      </c>
      <c r="B14" s="333" t="s">
        <v>337</v>
      </c>
    </row>
    <row r="15" ht="6" customHeight="1"/>
    <row r="16" spans="1:6" ht="15.75">
      <c r="A16" s="355" t="s">
        <v>225</v>
      </c>
      <c r="B16" s="356"/>
      <c r="C16" s="356"/>
      <c r="D16" s="356"/>
      <c r="E16" s="356"/>
      <c r="F16" s="356"/>
    </row>
    <row r="17" ht="5.25" customHeight="1">
      <c r="A17" s="270"/>
    </row>
    <row r="18" spans="1:2" ht="30.75" customHeight="1">
      <c r="A18" s="354" t="s">
        <v>222</v>
      </c>
      <c r="B18" s="354"/>
    </row>
    <row r="19" spans="1:5" ht="48" customHeight="1">
      <c r="A19" s="354" t="s">
        <v>223</v>
      </c>
      <c r="B19" s="354"/>
      <c r="E19" s="122" t="s">
        <v>327</v>
      </c>
    </row>
    <row r="20" spans="1:2" ht="15.75">
      <c r="A20" s="354" t="s">
        <v>224</v>
      </c>
      <c r="B20" s="354"/>
    </row>
    <row r="21" ht="6" customHeight="1"/>
    <row r="22" spans="1:6" ht="15.75">
      <c r="A22" s="351" t="s">
        <v>259</v>
      </c>
      <c r="B22" s="352"/>
      <c r="C22" s="352"/>
      <c r="D22" s="352"/>
      <c r="E22" s="352"/>
      <c r="F22" s="352"/>
    </row>
    <row r="23" ht="6" customHeight="1">
      <c r="A23" s="226"/>
    </row>
    <row r="24" ht="15.75">
      <c r="A24" s="226" t="s">
        <v>256</v>
      </c>
    </row>
    <row r="25" ht="15.75">
      <c r="A25" s="271" t="s">
        <v>260</v>
      </c>
    </row>
    <row r="26" ht="15.75">
      <c r="A26" s="271" t="s">
        <v>261</v>
      </c>
    </row>
    <row r="27" ht="15.75">
      <c r="A27" s="271" t="s">
        <v>262</v>
      </c>
    </row>
    <row r="28" ht="15.75">
      <c r="A28" s="271" t="s">
        <v>263</v>
      </c>
    </row>
    <row r="29" ht="15.75">
      <c r="A29" s="271" t="s">
        <v>264</v>
      </c>
    </row>
    <row r="30" ht="6" customHeight="1">
      <c r="A30" s="226"/>
    </row>
    <row r="31" ht="15.75">
      <c r="A31" s="226" t="s">
        <v>257</v>
      </c>
    </row>
    <row r="32" ht="15.75">
      <c r="A32" s="271" t="s">
        <v>265</v>
      </c>
    </row>
    <row r="33" ht="15.75">
      <c r="A33" s="271" t="s">
        <v>266</v>
      </c>
    </row>
    <row r="34" ht="15.75">
      <c r="A34" s="271" t="s">
        <v>267</v>
      </c>
    </row>
    <row r="35" ht="15.75">
      <c r="A35" s="271" t="s">
        <v>268</v>
      </c>
    </row>
    <row r="36" ht="6" customHeight="1">
      <c r="A36" s="226"/>
    </row>
    <row r="37" spans="1:2" ht="15.75">
      <c r="A37" s="344" t="s">
        <v>258</v>
      </c>
      <c r="B37" s="344"/>
    </row>
    <row r="38" spans="1:2" ht="6.75" customHeight="1">
      <c r="A38" s="345" t="s">
        <v>328</v>
      </c>
      <c r="B38" s="346"/>
    </row>
    <row r="39" spans="1:2" ht="6.75" customHeight="1">
      <c r="A39" s="347"/>
      <c r="B39" s="348"/>
    </row>
    <row r="40" spans="1:2" ht="6" customHeight="1">
      <c r="A40" s="347"/>
      <c r="B40" s="348"/>
    </row>
    <row r="41" spans="1:2" ht="3" customHeight="1">
      <c r="A41" s="347"/>
      <c r="B41" s="348"/>
    </row>
    <row r="42" spans="1:2" ht="7.5" customHeight="1">
      <c r="A42" s="347"/>
      <c r="B42" s="348"/>
    </row>
    <row r="43" spans="1:2" ht="12.75" customHeight="1" hidden="1">
      <c r="A43" s="347"/>
      <c r="B43" s="348"/>
    </row>
    <row r="44" spans="1:2" ht="12.75" customHeight="1" hidden="1">
      <c r="A44" s="347"/>
      <c r="B44" s="348"/>
    </row>
    <row r="45" spans="1:2" ht="12.75" customHeight="1">
      <c r="A45" s="347"/>
      <c r="B45" s="348"/>
    </row>
    <row r="46" spans="1:2" ht="9" customHeight="1">
      <c r="A46" s="347"/>
      <c r="B46" s="348"/>
    </row>
    <row r="47" spans="1:2" ht="6" customHeight="1">
      <c r="A47" s="347"/>
      <c r="B47" s="348"/>
    </row>
    <row r="48" spans="1:2" ht="6.75" customHeight="1">
      <c r="A48" s="349"/>
      <c r="B48" s="350"/>
    </row>
    <row r="49" ht="24" customHeight="1">
      <c r="A49" s="272"/>
    </row>
  </sheetData>
  <sheetProtection/>
  <mergeCells count="9">
    <mergeCell ref="A37:B37"/>
    <mergeCell ref="A38:B48"/>
    <mergeCell ref="A22:F22"/>
    <mergeCell ref="A5:D5"/>
    <mergeCell ref="A20:B20"/>
    <mergeCell ref="A3:F3"/>
    <mergeCell ref="A16:F16"/>
    <mergeCell ref="A18:B18"/>
    <mergeCell ref="A19:B19"/>
  </mergeCells>
  <hyperlinks>
    <hyperlink ref="B14" r:id="rId1" display="angelini.carlotta@minambiente.it"/>
  </hyperlinks>
  <printOptions/>
  <pageMargins left="0.75" right="0.75" top="1" bottom="1" header="0.5" footer="0.5"/>
  <pageSetup fitToHeight="1" fitToWidth="1" horizontalDpi="1200" verticalDpi="1200" orientation="landscape" paperSize="9" scale="80" r:id="rId2"/>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37"/>
  <sheetViews>
    <sheetView showZeros="0" zoomScalePageLayoutView="0" workbookViewId="0" topLeftCell="A1">
      <pane ySplit="3" topLeftCell="A4" activePane="bottomLeft" state="frozen"/>
      <selection pane="topLeft" activeCell="A1" sqref="A1"/>
      <selection pane="bottomLeft" activeCell="I19" sqref="I19"/>
    </sheetView>
  </sheetViews>
  <sheetFormatPr defaultColWidth="9.140625" defaultRowHeight="12.75"/>
  <cols>
    <col min="1" max="1" width="41.57421875" style="122" customWidth="1"/>
    <col min="2" max="2" width="25.7109375" style="122" customWidth="1"/>
    <col min="3" max="4" width="22.421875" style="122" customWidth="1"/>
    <col min="5" max="5" width="7.8515625" style="122" bestFit="1" customWidth="1"/>
    <col min="6" max="6" width="16.28125" style="122" customWidth="1"/>
    <col min="7" max="11" width="10.7109375" style="122" customWidth="1"/>
    <col min="12" max="16384" width="9.140625" style="122" customWidth="1"/>
  </cols>
  <sheetData>
    <row r="1" ht="20.25">
      <c r="A1" s="205" t="s">
        <v>167</v>
      </c>
    </row>
    <row r="2" ht="6" customHeight="1"/>
    <row r="3" spans="1:2" ht="15.75">
      <c r="A3" s="223" t="s">
        <v>115</v>
      </c>
      <c r="B3" s="136">
        <f>'Contacts&amp;Summary'!B7</f>
        <v>2004</v>
      </c>
    </row>
    <row r="4" ht="6" customHeight="1"/>
    <row r="5" spans="1:5" ht="15.75">
      <c r="A5" s="228" t="s">
        <v>114</v>
      </c>
      <c r="B5" s="229"/>
      <c r="C5" s="229"/>
      <c r="D5" s="229"/>
      <c r="E5" s="229"/>
    </row>
    <row r="6" ht="6" customHeight="1"/>
    <row r="7" ht="12.75">
      <c r="A7" s="255" t="s">
        <v>197</v>
      </c>
    </row>
    <row r="8" spans="1:6" ht="58.5" customHeight="1">
      <c r="A8" s="366" t="s">
        <v>198</v>
      </c>
      <c r="B8" s="366"/>
      <c r="C8" s="366"/>
      <c r="D8" s="366"/>
      <c r="E8" s="366"/>
      <c r="F8" s="366"/>
    </row>
    <row r="9" spans="1:5" s="258" customFormat="1" ht="12.75">
      <c r="A9" s="256" t="s">
        <v>199</v>
      </c>
      <c r="B9" s="257"/>
      <c r="C9" s="257"/>
      <c r="D9" s="257"/>
      <c r="E9" s="257"/>
    </row>
    <row r="10" spans="1:5" s="258" customFormat="1" ht="3" customHeight="1">
      <c r="A10" s="257"/>
      <c r="B10" s="257"/>
      <c r="C10" s="257"/>
      <c r="D10" s="257"/>
      <c r="E10" s="257"/>
    </row>
    <row r="11" spans="1:2" ht="12.75">
      <c r="A11" s="259" t="s">
        <v>163</v>
      </c>
      <c r="B11" s="120"/>
    </row>
    <row r="12" spans="1:2" ht="12.75">
      <c r="A12" s="260" t="s">
        <v>164</v>
      </c>
      <c r="B12" s="132"/>
    </row>
    <row r="13" spans="1:2" ht="12.75">
      <c r="A13" s="261" t="s">
        <v>165</v>
      </c>
      <c r="B13" s="132"/>
    </row>
    <row r="14" spans="1:2" ht="12.75">
      <c r="A14" s="259" t="s">
        <v>166</v>
      </c>
      <c r="B14" s="120"/>
    </row>
    <row r="15" spans="1:2" ht="12.75">
      <c r="A15" s="260" t="s">
        <v>164</v>
      </c>
      <c r="B15" s="132"/>
    </row>
    <row r="16" spans="1:2" ht="12.75">
      <c r="A16" s="261" t="s">
        <v>165</v>
      </c>
      <c r="B16" s="132"/>
    </row>
    <row r="17" ht="12.75">
      <c r="A17" s="122" t="s">
        <v>116</v>
      </c>
    </row>
    <row r="19" spans="1:6" ht="42" customHeight="1">
      <c r="A19" s="366" t="s">
        <v>200</v>
      </c>
      <c r="B19" s="366"/>
      <c r="C19" s="366"/>
      <c r="D19" s="366"/>
      <c r="E19" s="366"/>
      <c r="F19" s="366"/>
    </row>
    <row r="20" ht="3" customHeight="1"/>
    <row r="21" spans="1:2" ht="12.75">
      <c r="A21" s="262" t="s">
        <v>201</v>
      </c>
      <c r="B21" s="132" t="s">
        <v>314</v>
      </c>
    </row>
    <row r="22" spans="3:4" ht="12.75">
      <c r="C22" s="368" t="s">
        <v>221</v>
      </c>
      <c r="D22" s="368"/>
    </row>
    <row r="23" spans="1:5" s="263" customFormat="1" ht="12.75">
      <c r="A23" s="122"/>
      <c r="B23" s="122"/>
      <c r="C23" s="370" t="s">
        <v>181</v>
      </c>
      <c r="D23" s="371"/>
      <c r="E23" s="122"/>
    </row>
    <row r="24" spans="1:5" s="263" customFormat="1" ht="12.75">
      <c r="A24" s="127" t="s">
        <v>168</v>
      </c>
      <c r="B24" s="128" t="s">
        <v>173</v>
      </c>
      <c r="C24" s="128" t="s">
        <v>179</v>
      </c>
      <c r="D24" s="128" t="s">
        <v>180</v>
      </c>
      <c r="E24" s="122"/>
    </row>
    <row r="25" spans="1:5" s="263" customFormat="1" ht="12.75">
      <c r="A25" s="264" t="s">
        <v>169</v>
      </c>
      <c r="B25" s="74" t="s">
        <v>315</v>
      </c>
      <c r="C25" s="265">
        <v>50</v>
      </c>
      <c r="D25" s="265">
        <v>100</v>
      </c>
      <c r="E25" s="122"/>
    </row>
    <row r="26" spans="1:5" s="263" customFormat="1" ht="12.75">
      <c r="A26" s="264" t="s">
        <v>171</v>
      </c>
      <c r="B26" s="74"/>
      <c r="C26" s="265">
        <v>100</v>
      </c>
      <c r="D26" s="265">
        <v>200</v>
      </c>
      <c r="E26" s="122"/>
    </row>
    <row r="27" spans="1:5" s="263" customFormat="1" ht="12.75">
      <c r="A27" s="264" t="s">
        <v>172</v>
      </c>
      <c r="B27" s="74"/>
      <c r="C27" s="265">
        <v>50</v>
      </c>
      <c r="D27" s="131" t="s">
        <v>0</v>
      </c>
      <c r="E27" s="122"/>
    </row>
    <row r="28" spans="1:5" s="263" customFormat="1" ht="12.75">
      <c r="A28" s="264" t="s">
        <v>170</v>
      </c>
      <c r="B28" s="74"/>
      <c r="C28" s="131" t="s">
        <v>0</v>
      </c>
      <c r="D28" s="131" t="s">
        <v>0</v>
      </c>
      <c r="E28" s="122"/>
    </row>
    <row r="29" s="263" customFormat="1" ht="12.75"/>
    <row r="30" spans="1:6" ht="39.75" customHeight="1">
      <c r="A30" s="366" t="s">
        <v>292</v>
      </c>
      <c r="B30" s="366"/>
      <c r="C30" s="366"/>
      <c r="D30" s="366"/>
      <c r="E30" s="366"/>
      <c r="F30" s="366"/>
    </row>
    <row r="31" spans="1:6" ht="96" customHeight="1">
      <c r="A31" s="367" t="s">
        <v>291</v>
      </c>
      <c r="B31" s="367"/>
      <c r="C31" s="367"/>
      <c r="D31" s="367"/>
      <c r="E31" s="367"/>
      <c r="F31" s="367"/>
    </row>
    <row r="33" spans="1:6" ht="12.75">
      <c r="A33" s="369" t="s">
        <v>202</v>
      </c>
      <c r="B33" s="369"/>
      <c r="C33" s="369"/>
      <c r="D33" s="369"/>
      <c r="E33" s="369"/>
      <c r="F33" s="369"/>
    </row>
    <row r="34" spans="1:6" ht="39" customHeight="1">
      <c r="A34" s="357" t="s">
        <v>325</v>
      </c>
      <c r="B34" s="358"/>
      <c r="C34" s="358"/>
      <c r="D34" s="358"/>
      <c r="E34" s="358"/>
      <c r="F34" s="359"/>
    </row>
    <row r="35" spans="1:6" ht="39" customHeight="1">
      <c r="A35" s="360"/>
      <c r="B35" s="361"/>
      <c r="C35" s="361"/>
      <c r="D35" s="361"/>
      <c r="E35" s="361"/>
      <c r="F35" s="362"/>
    </row>
    <row r="36" spans="1:6" ht="79.5" customHeight="1">
      <c r="A36" s="363"/>
      <c r="B36" s="364"/>
      <c r="C36" s="364"/>
      <c r="D36" s="364"/>
      <c r="E36" s="364"/>
      <c r="F36" s="365"/>
    </row>
    <row r="37" spans="1:2" ht="12.75">
      <c r="A37" s="208"/>
      <c r="B37" s="121"/>
    </row>
    <row r="57" ht="39" customHeight="1"/>
  </sheetData>
  <sheetProtection/>
  <mergeCells count="8">
    <mergeCell ref="A34:F36"/>
    <mergeCell ref="A19:F19"/>
    <mergeCell ref="A30:F30"/>
    <mergeCell ref="A31:F31"/>
    <mergeCell ref="A8:F8"/>
    <mergeCell ref="C22:D22"/>
    <mergeCell ref="A33:F33"/>
    <mergeCell ref="C23:D23"/>
  </mergeCells>
  <printOptions horizontalCentered="1"/>
  <pageMargins left="0.7874015748031497" right="0.7874015748031497" top="0.984251968503937" bottom="0.984251968503937" header="0.5118110236220472" footer="0.5118110236220472"/>
  <pageSetup fitToHeight="1" fitToWidth="1" horizontalDpi="1200" verticalDpi="1200" orientation="landscape" paperSize="9" scale="61" r:id="rId1"/>
  <headerFooter alignWithMargins="0">
    <oddHeader>&amp;C&amp;A</oddHeader>
    <oddFooter>&amp;CPage &amp;P</oddFooter>
  </headerFooter>
  <rowBreaks count="1" manualBreakCount="1">
    <brk id="31" max="6" man="1"/>
  </rowBreaks>
  <ignoredErrors>
    <ignoredError sqref="B3" unlocked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E38"/>
  <sheetViews>
    <sheetView showZeros="0" zoomScaleSheetLayoutView="100"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H17" sqref="H17"/>
    </sheetView>
  </sheetViews>
  <sheetFormatPr defaultColWidth="9.140625" defaultRowHeight="12.75"/>
  <cols>
    <col min="1" max="1" width="56.57421875" style="122" customWidth="1"/>
    <col min="2" max="2" width="25.7109375" style="122" customWidth="1"/>
    <col min="3" max="4" width="12.7109375" style="122" customWidth="1"/>
    <col min="5" max="5" width="12.8515625" style="122" bestFit="1" customWidth="1"/>
    <col min="6" max="16384" width="9.140625" style="122" customWidth="1"/>
  </cols>
  <sheetData>
    <row r="1" ht="18">
      <c r="A1" s="221" t="s">
        <v>208</v>
      </c>
    </row>
    <row r="2" spans="1:2" s="224" customFormat="1" ht="15.75">
      <c r="A2" s="223" t="s">
        <v>115</v>
      </c>
      <c r="B2" s="136">
        <v>2004</v>
      </c>
    </row>
    <row r="3" spans="1:5" ht="12.75">
      <c r="A3" s="222"/>
      <c r="C3" s="222"/>
      <c r="D3" s="222"/>
      <c r="E3" s="222"/>
    </row>
    <row r="4" spans="1:5" ht="12.75">
      <c r="A4" s="72" t="s">
        <v>209</v>
      </c>
      <c r="B4" s="72"/>
      <c r="C4" s="72"/>
      <c r="D4" s="72"/>
      <c r="E4" s="72"/>
    </row>
    <row r="5" spans="1:5" ht="12.75">
      <c r="A5" s="72" t="s">
        <v>210</v>
      </c>
      <c r="B5" s="72"/>
      <c r="C5" s="72"/>
      <c r="D5" s="72"/>
      <c r="E5" s="72"/>
    </row>
    <row r="6" spans="1:5" ht="12.75">
      <c r="A6" s="77"/>
      <c r="B6" s="72"/>
      <c r="C6" s="77"/>
      <c r="D6" s="77"/>
      <c r="E6" s="77"/>
    </row>
    <row r="7" spans="1:5" ht="12.75">
      <c r="A7" s="242" t="s">
        <v>110</v>
      </c>
      <c r="C7" s="73"/>
      <c r="D7" s="73"/>
      <c r="E7" s="77"/>
    </row>
    <row r="8" spans="1:5" ht="12.75">
      <c r="A8" s="243" t="s">
        <v>89</v>
      </c>
      <c r="B8" s="244" t="s">
        <v>157</v>
      </c>
      <c r="C8" s="372" t="s">
        <v>113</v>
      </c>
      <c r="D8" s="373"/>
      <c r="E8" s="245" t="s">
        <v>160</v>
      </c>
    </row>
    <row r="9" spans="1:5" ht="12.75">
      <c r="A9" s="246"/>
      <c r="B9" s="247" t="s">
        <v>158</v>
      </c>
      <c r="C9" s="69" t="s">
        <v>111</v>
      </c>
      <c r="D9" s="70" t="s">
        <v>112</v>
      </c>
      <c r="E9" s="69" t="s">
        <v>159</v>
      </c>
    </row>
    <row r="10" spans="1:5" ht="14.25">
      <c r="A10" s="248" t="s">
        <v>98</v>
      </c>
      <c r="B10" s="135"/>
      <c r="C10" s="66"/>
      <c r="D10" s="67"/>
      <c r="E10" s="114"/>
    </row>
    <row r="11" spans="1:5" ht="16.5" customHeight="1">
      <c r="A11" s="249" t="s">
        <v>90</v>
      </c>
      <c r="B11" s="135"/>
      <c r="C11" s="114"/>
      <c r="D11" s="115"/>
      <c r="E11" s="114"/>
    </row>
    <row r="12" spans="1:5" ht="14.25" customHeight="1">
      <c r="A12" s="249" t="s">
        <v>91</v>
      </c>
      <c r="B12" s="135"/>
      <c r="C12" s="114"/>
      <c r="D12" s="115"/>
      <c r="E12" s="114"/>
    </row>
    <row r="13" spans="1:5" ht="14.25">
      <c r="A13" s="248" t="s">
        <v>99</v>
      </c>
      <c r="B13" s="135"/>
      <c r="C13" s="66"/>
      <c r="D13" s="67">
        <v>14552101</v>
      </c>
      <c r="E13" s="114">
        <v>256</v>
      </c>
    </row>
    <row r="14" spans="1:5" ht="14.25">
      <c r="A14" s="248" t="s">
        <v>100</v>
      </c>
      <c r="B14" s="135"/>
      <c r="C14" s="66"/>
      <c r="D14" s="67"/>
      <c r="E14" s="114"/>
    </row>
    <row r="15" spans="1:5" ht="14.25">
      <c r="A15" s="249" t="s">
        <v>185</v>
      </c>
      <c r="B15" s="135"/>
      <c r="C15" s="114"/>
      <c r="D15" s="115"/>
      <c r="E15" s="114"/>
    </row>
    <row r="16" spans="1:5" ht="12.75">
      <c r="A16" s="248" t="s">
        <v>92</v>
      </c>
      <c r="B16" s="135"/>
      <c r="C16" s="66"/>
      <c r="D16" s="67"/>
      <c r="E16" s="114"/>
    </row>
    <row r="17" spans="1:5" ht="12.75">
      <c r="A17" s="249" t="s">
        <v>93</v>
      </c>
      <c r="B17" s="135"/>
      <c r="C17" s="114"/>
      <c r="D17" s="115"/>
      <c r="E17" s="114"/>
    </row>
    <row r="18" spans="1:5" ht="12.75">
      <c r="A18" s="249" t="s">
        <v>94</v>
      </c>
      <c r="B18" s="135"/>
      <c r="C18" s="114"/>
      <c r="D18" s="115"/>
      <c r="E18" s="114"/>
    </row>
    <row r="19" spans="1:5" ht="12.75">
      <c r="A19" s="248" t="s">
        <v>95</v>
      </c>
      <c r="B19" s="135"/>
      <c r="C19" s="66"/>
      <c r="D19" s="67"/>
      <c r="E19" s="114"/>
    </row>
    <row r="20" spans="1:5" ht="12.75">
      <c r="A20" s="249" t="s">
        <v>96</v>
      </c>
      <c r="B20" s="135"/>
      <c r="C20" s="114"/>
      <c r="D20" s="115"/>
      <c r="E20" s="114"/>
    </row>
    <row r="21" spans="1:5" ht="12.75">
      <c r="A21" s="249" t="s">
        <v>97</v>
      </c>
      <c r="B21" s="135"/>
      <c r="C21" s="114"/>
      <c r="D21" s="115"/>
      <c r="E21" s="114"/>
    </row>
    <row r="22" spans="1:5" s="217" customFormat="1" ht="12.75">
      <c r="A22" s="250" t="s">
        <v>154</v>
      </c>
      <c r="B22" s="116"/>
      <c r="C22" s="116">
        <f aca="true" t="shared" si="0" ref="C22:E24">SUM(C10,C13,C16,C19)</f>
        <v>0</v>
      </c>
      <c r="D22" s="116">
        <f t="shared" si="0"/>
        <v>14552101</v>
      </c>
      <c r="E22" s="116">
        <f t="shared" si="0"/>
        <v>256</v>
      </c>
    </row>
    <row r="23" spans="1:5" s="217" customFormat="1" ht="12.75">
      <c r="A23" s="250" t="s">
        <v>155</v>
      </c>
      <c r="B23" s="116"/>
      <c r="C23" s="116">
        <f t="shared" si="0"/>
        <v>0</v>
      </c>
      <c r="D23" s="116">
        <f t="shared" si="0"/>
        <v>0</v>
      </c>
      <c r="E23" s="116">
        <f t="shared" si="0"/>
        <v>0</v>
      </c>
    </row>
    <row r="24" spans="1:5" s="217" customFormat="1" ht="12.75">
      <c r="A24" s="250" t="s">
        <v>156</v>
      </c>
      <c r="B24" s="116"/>
      <c r="C24" s="116">
        <f t="shared" si="0"/>
        <v>0</v>
      </c>
      <c r="D24" s="116">
        <f t="shared" si="0"/>
        <v>0</v>
      </c>
      <c r="E24" s="116">
        <f t="shared" si="0"/>
        <v>0</v>
      </c>
    </row>
    <row r="25" spans="1:5" s="209" customFormat="1" ht="15.75">
      <c r="A25" s="251" t="s">
        <v>161</v>
      </c>
      <c r="B25" s="118"/>
      <c r="C25" s="118">
        <f>SUM(C22:C24)</f>
        <v>0</v>
      </c>
      <c r="D25" s="118">
        <f>SUM(D22:D24)</f>
        <v>14552101</v>
      </c>
      <c r="E25" s="118">
        <f>SUM(E22:E24)</f>
        <v>256</v>
      </c>
    </row>
    <row r="26" spans="1:5" ht="14.25">
      <c r="A26" s="248" t="s">
        <v>101</v>
      </c>
      <c r="B26" s="135"/>
      <c r="C26" s="66"/>
      <c r="D26" s="67">
        <v>24028787</v>
      </c>
      <c r="E26" s="114">
        <v>269</v>
      </c>
    </row>
    <row r="27" spans="1:5" ht="14.25">
      <c r="A27" s="248" t="s">
        <v>102</v>
      </c>
      <c r="B27" s="135"/>
      <c r="C27" s="66"/>
      <c r="D27" s="67"/>
      <c r="E27" s="114"/>
    </row>
    <row r="28" spans="1:5" ht="14.25">
      <c r="A28" s="252" t="s">
        <v>103</v>
      </c>
      <c r="B28" s="135"/>
      <c r="C28" s="32"/>
      <c r="D28" s="68"/>
      <c r="E28" s="74"/>
    </row>
    <row r="29" spans="1:5" s="209" customFormat="1" ht="15.75">
      <c r="A29" s="253" t="s">
        <v>162</v>
      </c>
      <c r="B29" s="119"/>
      <c r="C29" s="119">
        <f>SUM(C26:C28)</f>
        <v>0</v>
      </c>
      <c r="D29" s="119">
        <f>SUM(D26:D28)</f>
        <v>24028787</v>
      </c>
      <c r="E29" s="119">
        <f>SUM(E26:E28)</f>
        <v>269</v>
      </c>
    </row>
    <row r="30" spans="1:5" ht="12.75">
      <c r="A30" s="212" t="s">
        <v>104</v>
      </c>
      <c r="C30" s="212"/>
      <c r="D30" s="212"/>
      <c r="E30" s="212"/>
    </row>
    <row r="31" spans="1:5" ht="12.75">
      <c r="A31" s="212" t="s">
        <v>105</v>
      </c>
      <c r="C31" s="212"/>
      <c r="D31" s="212"/>
      <c r="E31" s="212"/>
    </row>
    <row r="32" spans="1:4" ht="12.75">
      <c r="A32" s="254" t="s">
        <v>108</v>
      </c>
      <c r="C32" s="254"/>
      <c r="D32" s="254"/>
    </row>
    <row r="33" spans="1:5" ht="12.75">
      <c r="A33" s="212" t="s">
        <v>106</v>
      </c>
      <c r="C33" s="212"/>
      <c r="D33" s="212"/>
      <c r="E33" s="212"/>
    </row>
    <row r="34" spans="1:5" ht="12.75">
      <c r="A34" s="212" t="s">
        <v>107</v>
      </c>
      <c r="C34" s="212"/>
      <c r="D34" s="212"/>
      <c r="E34" s="212"/>
    </row>
    <row r="35" spans="1:4" ht="12.75">
      <c r="A35" s="254" t="s">
        <v>109</v>
      </c>
      <c r="C35" s="254"/>
      <c r="D35" s="254"/>
    </row>
    <row r="37" spans="1:5" ht="12.75">
      <c r="A37" s="377" t="s">
        <v>124</v>
      </c>
      <c r="B37" s="378"/>
      <c r="C37" s="378"/>
      <c r="D37" s="378"/>
      <c r="E37" s="379"/>
    </row>
    <row r="38" spans="1:5" ht="12.75">
      <c r="A38" s="374"/>
      <c r="B38" s="375"/>
      <c r="C38" s="375"/>
      <c r="D38" s="375"/>
      <c r="E38" s="376"/>
    </row>
  </sheetData>
  <sheetProtection/>
  <mergeCells count="3">
    <mergeCell ref="C8:D8"/>
    <mergeCell ref="A38:E38"/>
    <mergeCell ref="A37:E37"/>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86" r:id="rId1"/>
  <headerFooter alignWithMargins="0">
    <oddHeader>&amp;C&amp;A</oddHeader>
    <oddFooter>&amp;CPage &amp;P</oddFooter>
  </headerFooter>
  <ignoredErrors>
    <ignoredError sqref="C22:E25" unlocked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G60"/>
  <sheetViews>
    <sheetView showZeros="0" zoomScaleSheetLayoutView="100" zoomScalePageLayoutView="0" workbookViewId="0" topLeftCell="A1">
      <selection activeCell="E5" sqref="E5"/>
    </sheetView>
  </sheetViews>
  <sheetFormatPr defaultColWidth="9.140625" defaultRowHeight="12.75"/>
  <cols>
    <col min="1" max="1" width="49.00390625" style="122" customWidth="1"/>
    <col min="2" max="2" width="15.28125" style="122" customWidth="1"/>
    <col min="3" max="3" width="26.28125" style="122" bestFit="1" customWidth="1"/>
    <col min="4" max="7" width="9.57421875" style="122" customWidth="1"/>
    <col min="8" max="16384" width="9.140625" style="122" customWidth="1"/>
  </cols>
  <sheetData>
    <row r="1" ht="18">
      <c r="A1" s="221" t="s">
        <v>125</v>
      </c>
    </row>
    <row r="2" ht="5.25" customHeight="1"/>
    <row r="3" spans="1:3" s="224" customFormat="1" ht="15.75">
      <c r="A3" s="222"/>
      <c r="B3" s="223" t="s">
        <v>115</v>
      </c>
      <c r="C3" s="144">
        <f>'Contacts&amp;Summary'!B7</f>
        <v>2004</v>
      </c>
    </row>
    <row r="4" spans="1:5" ht="6" customHeight="1">
      <c r="A4" s="222"/>
      <c r="B4" s="222"/>
      <c r="C4" s="222"/>
      <c r="E4" s="222"/>
    </row>
    <row r="5" spans="1:3" ht="32.25" customHeight="1">
      <c r="A5" s="386" t="s">
        <v>226</v>
      </c>
      <c r="B5" s="386"/>
      <c r="C5" s="386"/>
    </row>
    <row r="6" ht="5.25" customHeight="1">
      <c r="A6" s="226"/>
    </row>
    <row r="7" spans="1:3" ht="15.75">
      <c r="A7" s="230"/>
      <c r="B7" s="231" t="s">
        <v>227</v>
      </c>
      <c r="C7" s="231" t="s">
        <v>228</v>
      </c>
    </row>
    <row r="8" spans="1:3" ht="15.75">
      <c r="A8" s="232" t="s">
        <v>229</v>
      </c>
      <c r="B8" s="204"/>
      <c r="C8" s="204"/>
    </row>
    <row r="9" spans="1:3" ht="12.75" customHeight="1">
      <c r="A9" s="232" t="s">
        <v>230</v>
      </c>
      <c r="B9" s="204"/>
      <c r="C9" s="204"/>
    </row>
    <row r="10" spans="1:3" ht="5.25" customHeight="1">
      <c r="A10" s="233"/>
      <c r="B10" s="233"/>
      <c r="C10" s="234"/>
    </row>
    <row r="11" spans="1:3" ht="12.75" customHeight="1">
      <c r="A11" s="389" t="s">
        <v>231</v>
      </c>
      <c r="B11" s="390"/>
      <c r="C11" s="391"/>
    </row>
    <row r="12" spans="1:3" ht="12.75">
      <c r="A12" s="392"/>
      <c r="B12" s="393"/>
      <c r="C12" s="394"/>
    </row>
    <row r="13" spans="1:3" ht="12.75">
      <c r="A13" s="395"/>
      <c r="B13" s="396"/>
      <c r="C13" s="397"/>
    </row>
    <row r="14" spans="1:3" ht="12.75">
      <c r="A14" s="398"/>
      <c r="B14" s="399"/>
      <c r="C14" s="400"/>
    </row>
    <row r="15" spans="1:3" ht="12.75" customHeight="1">
      <c r="A15" s="401" t="s">
        <v>232</v>
      </c>
      <c r="B15" s="402"/>
      <c r="C15" s="403"/>
    </row>
    <row r="16" spans="1:3" ht="12.75" customHeight="1">
      <c r="A16" s="404" t="s">
        <v>233</v>
      </c>
      <c r="B16" s="405"/>
      <c r="C16" s="406"/>
    </row>
    <row r="17" spans="1:3" ht="12.75">
      <c r="A17" s="392"/>
      <c r="B17" s="393"/>
      <c r="C17" s="394"/>
    </row>
    <row r="18" spans="1:3" ht="12.75">
      <c r="A18" s="395"/>
      <c r="B18" s="396"/>
      <c r="C18" s="397"/>
    </row>
    <row r="19" spans="1:3" ht="12.75">
      <c r="A19" s="398"/>
      <c r="B19" s="399"/>
      <c r="C19" s="400"/>
    </row>
    <row r="20" ht="15.75">
      <c r="A20" s="226"/>
    </row>
    <row r="21" spans="1:3" ht="76.5" customHeight="1">
      <c r="A21" s="386" t="s">
        <v>234</v>
      </c>
      <c r="B21" s="386"/>
      <c r="C21" s="386"/>
    </row>
    <row r="22" spans="1:3" ht="9.75" customHeight="1">
      <c r="A22" s="225"/>
      <c r="B22" s="225"/>
      <c r="C22" s="225"/>
    </row>
    <row r="23" spans="1:3" ht="27.75" customHeight="1">
      <c r="A23" s="387" t="s">
        <v>254</v>
      </c>
      <c r="B23" s="387"/>
      <c r="C23" s="387"/>
    </row>
    <row r="24" ht="11.25" customHeight="1">
      <c r="A24" s="226"/>
    </row>
    <row r="25" spans="1:3" ht="78.75" customHeight="1">
      <c r="A25" s="388" t="s">
        <v>235</v>
      </c>
      <c r="B25" s="388"/>
      <c r="C25" s="388"/>
    </row>
    <row r="26" ht="6" customHeight="1">
      <c r="A26" s="226"/>
    </row>
    <row r="27" spans="1:3" ht="12.75">
      <c r="A27" s="416" t="s">
        <v>236</v>
      </c>
      <c r="B27" s="417"/>
      <c r="C27" s="418"/>
    </row>
    <row r="28" spans="1:3" ht="18.75" customHeight="1">
      <c r="A28" s="407" t="s">
        <v>338</v>
      </c>
      <c r="B28" s="408"/>
      <c r="C28" s="409"/>
    </row>
    <row r="29" spans="1:3" ht="15" customHeight="1">
      <c r="A29" s="410"/>
      <c r="B29" s="411"/>
      <c r="C29" s="412"/>
    </row>
    <row r="30" spans="1:3" ht="21" customHeight="1">
      <c r="A30" s="410"/>
      <c r="B30" s="411"/>
      <c r="C30" s="412"/>
    </row>
    <row r="31" spans="1:3" ht="15" customHeight="1">
      <c r="A31" s="410"/>
      <c r="B31" s="411"/>
      <c r="C31" s="412"/>
    </row>
    <row r="32" spans="1:3" ht="27" customHeight="1">
      <c r="A32" s="413"/>
      <c r="B32" s="414"/>
      <c r="C32" s="415"/>
    </row>
    <row r="33" ht="15" customHeight="1">
      <c r="A33" s="226"/>
    </row>
    <row r="34" ht="15.75">
      <c r="A34" s="235" t="s">
        <v>237</v>
      </c>
    </row>
    <row r="35" ht="6" customHeight="1">
      <c r="A35" s="226"/>
    </row>
    <row r="36" ht="15.75">
      <c r="A36" s="226" t="s">
        <v>238</v>
      </c>
    </row>
    <row r="37" ht="6" customHeight="1"/>
    <row r="38" ht="15.75">
      <c r="A38" s="235" t="s">
        <v>239</v>
      </c>
    </row>
    <row r="39" ht="6" customHeight="1">
      <c r="A39" s="226"/>
    </row>
    <row r="40" spans="1:7" ht="15" customHeight="1">
      <c r="A40" s="419"/>
      <c r="B40" s="380" t="s">
        <v>240</v>
      </c>
      <c r="C40" s="382"/>
      <c r="D40" s="380" t="s">
        <v>241</v>
      </c>
      <c r="E40" s="381"/>
      <c r="F40" s="381"/>
      <c r="G40" s="382"/>
    </row>
    <row r="41" spans="1:7" ht="15.75">
      <c r="A41" s="420"/>
      <c r="B41" s="238" t="s">
        <v>242</v>
      </c>
      <c r="C41" s="238" t="s">
        <v>243</v>
      </c>
      <c r="D41" s="383" t="s">
        <v>244</v>
      </c>
      <c r="E41" s="384"/>
      <c r="F41" s="385"/>
      <c r="G41" s="238" t="s">
        <v>243</v>
      </c>
    </row>
    <row r="42" spans="1:7" ht="15.75">
      <c r="A42" s="237"/>
      <c r="B42" s="239" t="s">
        <v>220</v>
      </c>
      <c r="C42" s="239" t="s">
        <v>220</v>
      </c>
      <c r="D42" s="239" t="s">
        <v>132</v>
      </c>
      <c r="E42" s="239" t="s">
        <v>133</v>
      </c>
      <c r="F42" s="239" t="s">
        <v>21</v>
      </c>
      <c r="G42" s="239" t="s">
        <v>21</v>
      </c>
    </row>
    <row r="43" spans="1:7" ht="15.75">
      <c r="A43" s="240" t="s">
        <v>128</v>
      </c>
      <c r="B43" s="204"/>
      <c r="C43" s="204"/>
      <c r="D43" s="204"/>
      <c r="E43" s="204"/>
      <c r="F43" s="204"/>
      <c r="G43" s="204"/>
    </row>
    <row r="44" spans="1:7" ht="15.75">
      <c r="A44" s="240" t="s">
        <v>147</v>
      </c>
      <c r="B44" s="204"/>
      <c r="C44" s="204"/>
      <c r="D44" s="204"/>
      <c r="E44" s="204"/>
      <c r="F44" s="204"/>
      <c r="G44" s="204"/>
    </row>
    <row r="45" ht="6" customHeight="1">
      <c r="A45" s="226"/>
    </row>
    <row r="46" ht="15.75">
      <c r="A46" s="235" t="s">
        <v>245</v>
      </c>
    </row>
    <row r="47" ht="6" customHeight="1">
      <c r="A47" s="226"/>
    </row>
    <row r="48" spans="1:3" ht="19.5" customHeight="1">
      <c r="A48" s="230"/>
      <c r="B48" s="236" t="s">
        <v>128</v>
      </c>
      <c r="C48" s="236" t="s">
        <v>147</v>
      </c>
    </row>
    <row r="49" spans="1:3" ht="34.5" customHeight="1">
      <c r="A49" s="241" t="s">
        <v>246</v>
      </c>
      <c r="B49" s="204"/>
      <c r="C49" s="204"/>
    </row>
    <row r="50" spans="1:3" ht="19.5" customHeight="1">
      <c r="A50" s="241" t="s">
        <v>247</v>
      </c>
      <c r="B50" s="204"/>
      <c r="C50" s="204"/>
    </row>
    <row r="51" spans="1:3" ht="19.5" customHeight="1">
      <c r="A51" s="241" t="s">
        <v>248</v>
      </c>
      <c r="B51" s="204"/>
      <c r="C51" s="204"/>
    </row>
    <row r="52" spans="1:3" ht="31.5">
      <c r="A52" s="241" t="s">
        <v>249</v>
      </c>
      <c r="B52" s="204"/>
      <c r="C52" s="204"/>
    </row>
    <row r="53" ht="14.25" customHeight="1">
      <c r="A53" s="226"/>
    </row>
    <row r="54" ht="21" customHeight="1">
      <c r="A54" s="235" t="s">
        <v>250</v>
      </c>
    </row>
    <row r="55" ht="12" customHeight="1">
      <c r="A55" s="226"/>
    </row>
    <row r="56" spans="1:3" ht="15.75">
      <c r="A56" s="230"/>
      <c r="B56" s="236" t="s">
        <v>128</v>
      </c>
      <c r="C56" s="236" t="s">
        <v>147</v>
      </c>
    </row>
    <row r="57" spans="1:3" ht="31.5">
      <c r="A57" s="241" t="s">
        <v>251</v>
      </c>
      <c r="B57" s="204"/>
      <c r="C57" s="204"/>
    </row>
    <row r="58" spans="1:3" ht="31.5">
      <c r="A58" s="241" t="s">
        <v>252</v>
      </c>
      <c r="B58" s="204"/>
      <c r="C58" s="204"/>
    </row>
    <row r="59" spans="1:3" ht="31.5">
      <c r="A59" s="241" t="s">
        <v>253</v>
      </c>
      <c r="B59" s="204"/>
      <c r="C59" s="204"/>
    </row>
    <row r="60" ht="15.75">
      <c r="A60" s="226"/>
    </row>
  </sheetData>
  <sheetProtection/>
  <mergeCells count="15">
    <mergeCell ref="A17:C19"/>
    <mergeCell ref="A28:C32"/>
    <mergeCell ref="A27:C27"/>
    <mergeCell ref="A40:A41"/>
    <mergeCell ref="B40:C40"/>
    <mergeCell ref="D40:G40"/>
    <mergeCell ref="D41:F41"/>
    <mergeCell ref="A5:C5"/>
    <mergeCell ref="A21:C21"/>
    <mergeCell ref="A23:C23"/>
    <mergeCell ref="A25:C25"/>
    <mergeCell ref="A11:C11"/>
    <mergeCell ref="A12:C14"/>
    <mergeCell ref="A15:C15"/>
    <mergeCell ref="A16:C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7" r:id="rId1"/>
  <headerFooter alignWithMargins="0">
    <oddHeader>&amp;C&amp;A</oddHeader>
    <oddFooter>&amp;CPage &amp;P</oddFooter>
  </headerFooter>
  <ignoredErrors>
    <ignoredError sqref="C3" unlocked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L38"/>
  <sheetViews>
    <sheetView showZeros="0" zoomScaleSheetLayoutView="100" zoomScalePageLayoutView="0" workbookViewId="0" topLeftCell="A1">
      <pane xSplit="3" ySplit="13" topLeftCell="D14" activePane="bottomRight" state="frozen"/>
      <selection pane="topLeft" activeCell="A1" sqref="A1"/>
      <selection pane="topRight" activeCell="D1" sqref="D1"/>
      <selection pane="bottomLeft" activeCell="A14" sqref="A14"/>
      <selection pane="bottomRight" activeCell="E31" sqref="E31"/>
    </sheetView>
  </sheetViews>
  <sheetFormatPr defaultColWidth="9.140625" defaultRowHeight="12.75"/>
  <cols>
    <col min="1" max="1" width="3.421875" style="122" bestFit="1" customWidth="1"/>
    <col min="2" max="2" width="33.7109375" style="122" customWidth="1"/>
    <col min="3" max="3" width="18.28125" style="122" bestFit="1" customWidth="1"/>
    <col min="4" max="5" width="11.421875" style="122" customWidth="1"/>
    <col min="6" max="6" width="13.7109375" style="122" customWidth="1"/>
    <col min="7" max="7" width="9.28125" style="122" bestFit="1" customWidth="1"/>
    <col min="8" max="12" width="10.7109375" style="122" customWidth="1"/>
    <col min="13" max="16384" width="9.140625" style="122" customWidth="1"/>
  </cols>
  <sheetData>
    <row r="1" spans="2:3" ht="23.25">
      <c r="B1" s="205" t="s">
        <v>207</v>
      </c>
      <c r="C1" s="121"/>
    </row>
    <row r="2" spans="2:3" ht="3" customHeight="1">
      <c r="B2" s="206"/>
      <c r="C2" s="121"/>
    </row>
    <row r="3" spans="2:3" ht="15.75">
      <c r="B3" s="207" t="s">
        <v>195</v>
      </c>
      <c r="C3" s="142" t="s">
        <v>294</v>
      </c>
    </row>
    <row r="4" spans="2:3" ht="15" customHeight="1">
      <c r="B4" s="207" t="s">
        <v>203</v>
      </c>
      <c r="C4" s="143" t="s">
        <v>295</v>
      </c>
    </row>
    <row r="5" spans="2:3" ht="15.75" customHeight="1">
      <c r="B5" s="207" t="s">
        <v>204</v>
      </c>
      <c r="C5" s="142" t="s">
        <v>319</v>
      </c>
    </row>
    <row r="6" spans="2:3" ht="15.75">
      <c r="B6" s="207" t="s">
        <v>194</v>
      </c>
      <c r="C6" s="143">
        <v>2004</v>
      </c>
    </row>
    <row r="7" spans="2:3" ht="15.75">
      <c r="B7" s="207" t="s">
        <v>211</v>
      </c>
      <c r="C7" s="142" t="s">
        <v>296</v>
      </c>
    </row>
    <row r="8" spans="2:3" ht="3" customHeight="1">
      <c r="B8" s="208"/>
      <c r="C8" s="220"/>
    </row>
    <row r="9" spans="1:6" ht="15.75">
      <c r="A9" s="209"/>
      <c r="B9" s="133" t="s">
        <v>182</v>
      </c>
      <c r="C9" s="117">
        <v>100</v>
      </c>
      <c r="E9" s="209"/>
      <c r="F9" s="126"/>
    </row>
    <row r="10" spans="1:3" s="212" customFormat="1" ht="3" customHeight="1">
      <c r="A10" s="210"/>
      <c r="B10" s="211"/>
      <c r="C10" s="123"/>
    </row>
    <row r="11" spans="2:12" ht="12.75">
      <c r="B11" s="431" t="s">
        <v>212</v>
      </c>
      <c r="C11" s="422" t="s">
        <v>213</v>
      </c>
      <c r="D11" s="422" t="s">
        <v>218</v>
      </c>
      <c r="E11" s="422" t="s">
        <v>214</v>
      </c>
      <c r="F11" s="422" t="s">
        <v>289</v>
      </c>
      <c r="G11" s="421" t="s">
        <v>183</v>
      </c>
      <c r="H11" s="421"/>
      <c r="I11" s="421"/>
      <c r="J11" s="421"/>
      <c r="K11" s="421"/>
      <c r="L11" s="421"/>
    </row>
    <row r="12" spans="2:12" ht="12.75">
      <c r="B12" s="432"/>
      <c r="C12" s="423"/>
      <c r="D12" s="423"/>
      <c r="E12" s="423"/>
      <c r="F12" s="423"/>
      <c r="G12" s="213" t="s">
        <v>205</v>
      </c>
      <c r="H12" s="214" t="s">
        <v>174</v>
      </c>
      <c r="I12" s="214" t="s">
        <v>175</v>
      </c>
      <c r="J12" s="214" t="s">
        <v>176</v>
      </c>
      <c r="K12" s="214" t="s">
        <v>177</v>
      </c>
      <c r="L12" s="214" t="s">
        <v>178</v>
      </c>
    </row>
    <row r="13" spans="2:12" ht="12.75">
      <c r="B13" s="433"/>
      <c r="C13" s="424"/>
      <c r="D13" s="424"/>
      <c r="E13" s="424"/>
      <c r="F13" s="424"/>
      <c r="G13" s="215" t="s">
        <v>206</v>
      </c>
      <c r="H13" s="140" t="s">
        <v>128</v>
      </c>
      <c r="I13" s="140"/>
      <c r="J13" s="140"/>
      <c r="K13" s="140"/>
      <c r="L13" s="140"/>
    </row>
    <row r="14" spans="1:12" ht="12.75">
      <c r="A14" s="122">
        <v>1</v>
      </c>
      <c r="B14" s="141" t="s">
        <v>320</v>
      </c>
      <c r="C14" s="32">
        <v>3.899</v>
      </c>
      <c r="D14" s="32"/>
      <c r="E14" s="216">
        <f>IF(C14=0,"-",C14/$C$30)</f>
        <v>0.2679172679172679</v>
      </c>
      <c r="F14" s="332">
        <f>IF(C14=0,"-",IF(($C$9*E14)&lt;1,1,($C$9*E14)))</f>
        <v>26.791726791726788</v>
      </c>
      <c r="G14" s="137"/>
      <c r="H14" s="117">
        <v>64</v>
      </c>
      <c r="I14" s="117"/>
      <c r="J14" s="117"/>
      <c r="K14" s="117"/>
      <c r="L14" s="117"/>
    </row>
    <row r="15" spans="1:12" ht="12.75">
      <c r="A15" s="122">
        <v>2</v>
      </c>
      <c r="B15" s="141" t="s">
        <v>321</v>
      </c>
      <c r="C15" s="32">
        <v>3.074</v>
      </c>
      <c r="D15" s="32"/>
      <c r="E15" s="216">
        <f>IF(C15=0,"-",C15/$C$30)</f>
        <v>0.21122792551363978</v>
      </c>
      <c r="F15" s="332">
        <f aca="true" t="shared" si="0" ref="F15:F28">IF(C15=0,"-",IF(($C$9*E15)&lt;1,1,($C$9*E15)))</f>
        <v>21.12279255136398</v>
      </c>
      <c r="G15" s="137"/>
      <c r="H15" s="117">
        <v>22</v>
      </c>
      <c r="I15" s="117"/>
      <c r="J15" s="117"/>
      <c r="K15" s="117"/>
      <c r="L15" s="117"/>
    </row>
    <row r="16" spans="1:12" ht="12.75">
      <c r="A16" s="122">
        <v>3</v>
      </c>
      <c r="B16" s="141" t="s">
        <v>322</v>
      </c>
      <c r="C16" s="32">
        <v>3.543</v>
      </c>
      <c r="D16" s="32"/>
      <c r="E16" s="216">
        <f>IF(C16=0,"-",C16/$C$30)</f>
        <v>0.24345495774067202</v>
      </c>
      <c r="F16" s="332">
        <f t="shared" si="0"/>
        <v>24.345495774067203</v>
      </c>
      <c r="G16" s="137"/>
      <c r="H16" s="117">
        <v>39</v>
      </c>
      <c r="I16" s="117"/>
      <c r="J16" s="117"/>
      <c r="K16" s="117"/>
      <c r="L16" s="117"/>
    </row>
    <row r="17" spans="1:12" ht="12.75">
      <c r="A17" s="122">
        <v>4</v>
      </c>
      <c r="B17" s="141" t="s">
        <v>323</v>
      </c>
      <c r="C17" s="32">
        <v>2.452</v>
      </c>
      <c r="D17" s="32"/>
      <c r="E17" s="216">
        <f>IF(C17=0,"-",C17/$C$30)</f>
        <v>0.1684875970590256</v>
      </c>
      <c r="F17" s="332">
        <f t="shared" si="0"/>
        <v>16.84875970590256</v>
      </c>
      <c r="G17" s="137"/>
      <c r="H17" s="117">
        <v>24</v>
      </c>
      <c r="I17" s="117"/>
      <c r="J17" s="117"/>
      <c r="K17" s="117"/>
      <c r="L17" s="117"/>
    </row>
    <row r="18" spans="1:12" ht="12.75">
      <c r="A18" s="122">
        <v>5</v>
      </c>
      <c r="B18" s="141" t="s">
        <v>324</v>
      </c>
      <c r="C18" s="32">
        <v>1.585</v>
      </c>
      <c r="D18" s="32"/>
      <c r="E18" s="216">
        <f>IF(C18=0,"-",C18/$C$30)</f>
        <v>0.10891225176939462</v>
      </c>
      <c r="F18" s="332">
        <f t="shared" si="0"/>
        <v>10.891225176939463</v>
      </c>
      <c r="G18" s="137"/>
      <c r="H18" s="117">
        <v>19</v>
      </c>
      <c r="I18" s="117"/>
      <c r="J18" s="117"/>
      <c r="K18" s="117"/>
      <c r="L18" s="117"/>
    </row>
    <row r="19" spans="1:12" ht="12.75">
      <c r="A19" s="122">
        <v>6</v>
      </c>
      <c r="B19" s="141"/>
      <c r="C19" s="32"/>
      <c r="D19" s="32"/>
      <c r="E19" s="216" t="str">
        <f aca="true" t="shared" si="1" ref="E19:E28">IF(C19=0,"-",C19/$C$30)</f>
        <v>-</v>
      </c>
      <c r="F19" s="332" t="str">
        <f t="shared" si="0"/>
        <v>-</v>
      </c>
      <c r="G19" s="137"/>
      <c r="H19" s="117"/>
      <c r="I19" s="117"/>
      <c r="J19" s="117"/>
      <c r="K19" s="117"/>
      <c r="L19" s="117"/>
    </row>
    <row r="20" spans="1:12" ht="12.75">
      <c r="A20" s="122">
        <v>7</v>
      </c>
      <c r="B20" s="141"/>
      <c r="C20" s="32"/>
      <c r="D20" s="32"/>
      <c r="E20" s="216" t="str">
        <f t="shared" si="1"/>
        <v>-</v>
      </c>
      <c r="F20" s="332" t="str">
        <f t="shared" si="0"/>
        <v>-</v>
      </c>
      <c r="G20" s="137"/>
      <c r="H20" s="117"/>
      <c r="I20" s="117"/>
      <c r="J20" s="117"/>
      <c r="K20" s="117"/>
      <c r="L20" s="117"/>
    </row>
    <row r="21" spans="1:12" ht="12.75">
      <c r="A21" s="122">
        <v>8</v>
      </c>
      <c r="B21" s="141"/>
      <c r="C21" s="32"/>
      <c r="D21" s="32"/>
      <c r="E21" s="216" t="str">
        <f t="shared" si="1"/>
        <v>-</v>
      </c>
      <c r="F21" s="332" t="str">
        <f t="shared" si="0"/>
        <v>-</v>
      </c>
      <c r="G21" s="137"/>
      <c r="H21" s="117"/>
      <c r="I21" s="117"/>
      <c r="J21" s="117"/>
      <c r="K21" s="117"/>
      <c r="L21" s="117"/>
    </row>
    <row r="22" spans="1:12" ht="12.75">
      <c r="A22" s="122">
        <v>9</v>
      </c>
      <c r="B22" s="141"/>
      <c r="C22" s="32"/>
      <c r="D22" s="32"/>
      <c r="E22" s="216" t="str">
        <f t="shared" si="1"/>
        <v>-</v>
      </c>
      <c r="F22" s="332" t="str">
        <f t="shared" si="0"/>
        <v>-</v>
      </c>
      <c r="G22" s="137"/>
      <c r="H22" s="117"/>
      <c r="I22" s="117"/>
      <c r="J22" s="117"/>
      <c r="K22" s="117"/>
      <c r="L22" s="117"/>
    </row>
    <row r="23" spans="1:12" ht="12.75">
      <c r="A23" s="122">
        <v>10</v>
      </c>
      <c r="B23" s="141"/>
      <c r="C23" s="32"/>
      <c r="D23" s="32"/>
      <c r="E23" s="216" t="str">
        <f t="shared" si="1"/>
        <v>-</v>
      </c>
      <c r="F23" s="332" t="str">
        <f t="shared" si="0"/>
        <v>-</v>
      </c>
      <c r="G23" s="137"/>
      <c r="H23" s="117"/>
      <c r="I23" s="117"/>
      <c r="J23" s="117"/>
      <c r="K23" s="117"/>
      <c r="L23" s="117"/>
    </row>
    <row r="24" spans="1:12" ht="12.75">
      <c r="A24" s="122">
        <v>11</v>
      </c>
      <c r="B24" s="141"/>
      <c r="C24" s="32"/>
      <c r="D24" s="32"/>
      <c r="E24" s="216" t="str">
        <f t="shared" si="1"/>
        <v>-</v>
      </c>
      <c r="F24" s="332" t="str">
        <f t="shared" si="0"/>
        <v>-</v>
      </c>
      <c r="G24" s="137"/>
      <c r="H24" s="117"/>
      <c r="I24" s="117"/>
      <c r="J24" s="117"/>
      <c r="K24" s="117"/>
      <c r="L24" s="117"/>
    </row>
    <row r="25" spans="1:12" ht="12.75">
      <c r="A25" s="122">
        <v>12</v>
      </c>
      <c r="B25" s="141"/>
      <c r="C25" s="32"/>
      <c r="D25" s="32"/>
      <c r="E25" s="216" t="str">
        <f t="shared" si="1"/>
        <v>-</v>
      </c>
      <c r="F25" s="332" t="str">
        <f t="shared" si="0"/>
        <v>-</v>
      </c>
      <c r="G25" s="137"/>
      <c r="H25" s="117"/>
      <c r="I25" s="117"/>
      <c r="J25" s="117"/>
      <c r="K25" s="117"/>
      <c r="L25" s="117"/>
    </row>
    <row r="26" spans="1:12" ht="12.75">
      <c r="A26" s="122">
        <v>13</v>
      </c>
      <c r="B26" s="141"/>
      <c r="C26" s="32"/>
      <c r="D26" s="32"/>
      <c r="E26" s="216" t="str">
        <f t="shared" si="1"/>
        <v>-</v>
      </c>
      <c r="F26" s="332" t="str">
        <f t="shared" si="0"/>
        <v>-</v>
      </c>
      <c r="G26" s="137"/>
      <c r="H26" s="117"/>
      <c r="I26" s="117"/>
      <c r="J26" s="117"/>
      <c r="K26" s="117"/>
      <c r="L26" s="117"/>
    </row>
    <row r="27" spans="1:12" ht="12.75">
      <c r="A27" s="122">
        <v>14</v>
      </c>
      <c r="B27" s="141"/>
      <c r="C27" s="32"/>
      <c r="D27" s="32"/>
      <c r="E27" s="216" t="str">
        <f t="shared" si="1"/>
        <v>-</v>
      </c>
      <c r="F27" s="332" t="str">
        <f t="shared" si="0"/>
        <v>-</v>
      </c>
      <c r="G27" s="137"/>
      <c r="H27" s="117"/>
      <c r="I27" s="117"/>
      <c r="J27" s="117"/>
      <c r="K27" s="117"/>
      <c r="L27" s="117"/>
    </row>
    <row r="28" spans="1:12" ht="12.75">
      <c r="A28" s="122">
        <v>15</v>
      </c>
      <c r="B28" s="141"/>
      <c r="C28" s="32"/>
      <c r="D28" s="32"/>
      <c r="E28" s="216" t="str">
        <f t="shared" si="1"/>
        <v>-</v>
      </c>
      <c r="F28" s="332" t="str">
        <f t="shared" si="0"/>
        <v>-</v>
      </c>
      <c r="G28" s="137"/>
      <c r="H28" s="117"/>
      <c r="I28" s="117"/>
      <c r="J28" s="117"/>
      <c r="K28" s="117"/>
      <c r="L28" s="117"/>
    </row>
    <row r="29" spans="2:12" s="217" customFormat="1" ht="12.75">
      <c r="B29" s="127" t="s">
        <v>184</v>
      </c>
      <c r="C29" s="134" t="s">
        <v>0</v>
      </c>
      <c r="D29" s="134" t="s">
        <v>0</v>
      </c>
      <c r="E29" s="134" t="s">
        <v>0</v>
      </c>
      <c r="F29" s="332" t="s">
        <v>331</v>
      </c>
      <c r="G29" s="138"/>
      <c r="H29" s="128">
        <f>IF(H13="","",IF($C$9-SUM(H14:H28)&lt;0,0,$C$9-SUM(H14:H28)))</f>
        <v>0</v>
      </c>
      <c r="I29" s="128">
        <f>IF(I13="","",IF($C$9-SUM(I14:I28)&lt;0,0,$C$9-SUM(I14:I28)))</f>
      </c>
      <c r="J29" s="128">
        <f>IF(J13="","",IF($C$9-SUM(J14:J28)&lt;0,0,$C$9-SUM(J14:J28)))</f>
      </c>
      <c r="K29" s="128">
        <f>IF(K13="","",IF($C$9-SUM(K14:K28)&lt;0,0,$C$9-SUM(K14:K28)))</f>
      </c>
      <c r="L29" s="128">
        <f>IF(L13="","",IF($C$9-SUM(L14:L28)&lt;0,0,$C$9-SUM(L14:L28)))</f>
      </c>
    </row>
    <row r="30" spans="2:12" s="209" customFormat="1" ht="15.75">
      <c r="B30" s="218" t="s">
        <v>50</v>
      </c>
      <c r="C30" s="124">
        <f>SUM(C14:C28)</f>
        <v>14.553</v>
      </c>
      <c r="D30" s="124"/>
      <c r="E30" s="125">
        <f>SUM(E14:E28)</f>
        <v>1</v>
      </c>
      <c r="F30" s="124">
        <f>SUM(F14:F28)</f>
        <v>99.99999999999997</v>
      </c>
      <c r="G30" s="139"/>
      <c r="H30" s="124">
        <f>SUM(H14:H28)</f>
        <v>168</v>
      </c>
      <c r="I30" s="124">
        <f>SUM(I14:I28)</f>
        <v>0</v>
      </c>
      <c r="J30" s="124">
        <f>SUM(J14:J28)</f>
        <v>0</v>
      </c>
      <c r="K30" s="124">
        <f>SUM(K14:K28)</f>
        <v>0</v>
      </c>
      <c r="L30" s="124">
        <f>SUM(L14:L28)</f>
        <v>0</v>
      </c>
    </row>
    <row r="31" ht="6" customHeight="1"/>
    <row r="32" ht="15.75">
      <c r="B32" s="219" t="s">
        <v>215</v>
      </c>
    </row>
    <row r="33" ht="15.75">
      <c r="B33" s="219" t="s">
        <v>216</v>
      </c>
    </row>
    <row r="34" ht="15.75">
      <c r="B34" s="219" t="s">
        <v>217</v>
      </c>
    </row>
    <row r="35" ht="15.75">
      <c r="B35" s="219" t="s">
        <v>290</v>
      </c>
    </row>
    <row r="36" ht="6" customHeight="1"/>
    <row r="37" spans="2:7" ht="12.75">
      <c r="B37" s="425" t="s">
        <v>219</v>
      </c>
      <c r="C37" s="426"/>
      <c r="D37" s="426"/>
      <c r="E37" s="426"/>
      <c r="F37" s="426"/>
      <c r="G37" s="427"/>
    </row>
    <row r="38" spans="2:7" ht="55.5" customHeight="1">
      <c r="B38" s="428"/>
      <c r="C38" s="429"/>
      <c r="D38" s="429"/>
      <c r="E38" s="429"/>
      <c r="F38" s="429"/>
      <c r="G38" s="430"/>
    </row>
    <row r="52" ht="39" customHeight="1"/>
  </sheetData>
  <sheetProtection/>
  <mergeCells count="8">
    <mergeCell ref="G11:L11"/>
    <mergeCell ref="F11:F13"/>
    <mergeCell ref="B37:G37"/>
    <mergeCell ref="B38:G38"/>
    <mergeCell ref="B11:B13"/>
    <mergeCell ref="C11:C13"/>
    <mergeCell ref="D11:D13"/>
    <mergeCell ref="E11:E13"/>
  </mergeCells>
  <printOptions horizontalCentered="1"/>
  <pageMargins left="0.7874015748031497" right="0.7874015748031497" top="0.984251968503937" bottom="0.984251968503937" header="0.5118110236220472" footer="0.5118110236220472"/>
  <pageSetup fitToHeight="1" fitToWidth="1" horizontalDpi="1200" verticalDpi="1200" orientation="landscape" paperSize="9" scale="85"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38"/>
  <sheetViews>
    <sheetView showZeros="0" zoomScalePageLayoutView="0" workbookViewId="0" topLeftCell="A1">
      <pane xSplit="3" ySplit="13" topLeftCell="D14" activePane="bottomRight" state="frozen"/>
      <selection pane="topLeft" activeCell="A1" sqref="A1"/>
      <selection pane="topRight" activeCell="D1" sqref="D1"/>
      <selection pane="bottomLeft" activeCell="A14" sqref="A14"/>
      <selection pane="bottomRight" activeCell="G32" sqref="G32"/>
    </sheetView>
  </sheetViews>
  <sheetFormatPr defaultColWidth="9.140625" defaultRowHeight="12.75"/>
  <cols>
    <col min="1" max="1" width="3.421875" style="122" bestFit="1" customWidth="1"/>
    <col min="2" max="2" width="33.7109375" style="122" customWidth="1"/>
    <col min="3" max="3" width="18.28125" style="122" bestFit="1" customWidth="1"/>
    <col min="4" max="5" width="11.421875" style="122" customWidth="1"/>
    <col min="6" max="6" width="13.7109375" style="122" customWidth="1"/>
    <col min="7" max="7" width="9.28125" style="122" bestFit="1" customWidth="1"/>
    <col min="8" max="12" width="10.7109375" style="122" customWidth="1"/>
    <col min="13" max="16384" width="9.140625" style="122" customWidth="1"/>
  </cols>
  <sheetData>
    <row r="1" spans="2:3" ht="23.25">
      <c r="B1" s="205" t="s">
        <v>207</v>
      </c>
      <c r="C1" s="121"/>
    </row>
    <row r="2" spans="2:3" ht="3" customHeight="1">
      <c r="B2" s="206"/>
      <c r="C2" s="121"/>
    </row>
    <row r="3" spans="2:3" ht="15.75">
      <c r="B3" s="207" t="s">
        <v>195</v>
      </c>
      <c r="C3" s="142" t="s">
        <v>294</v>
      </c>
    </row>
    <row r="4" spans="2:3" ht="15" customHeight="1">
      <c r="B4" s="207" t="s">
        <v>203</v>
      </c>
      <c r="C4" s="143" t="s">
        <v>295</v>
      </c>
    </row>
    <row r="5" spans="2:3" ht="15.75" customHeight="1">
      <c r="B5" s="207" t="s">
        <v>204</v>
      </c>
      <c r="C5" s="142" t="s">
        <v>319</v>
      </c>
    </row>
    <row r="6" spans="2:3" ht="15.75">
      <c r="B6" s="207" t="s">
        <v>194</v>
      </c>
      <c r="C6" s="143">
        <v>2004</v>
      </c>
    </row>
    <row r="7" spans="2:3" ht="15.75">
      <c r="B7" s="207" t="s">
        <v>211</v>
      </c>
      <c r="C7" s="142" t="s">
        <v>297</v>
      </c>
    </row>
    <row r="8" spans="2:3" ht="3" customHeight="1">
      <c r="B8" s="208"/>
      <c r="C8" s="220"/>
    </row>
    <row r="9" spans="1:6" ht="15.75">
      <c r="A9" s="209"/>
      <c r="B9" s="133" t="s">
        <v>182</v>
      </c>
      <c r="C9" s="117">
        <v>100</v>
      </c>
      <c r="E9" s="209"/>
      <c r="F9" s="126"/>
    </row>
    <row r="10" spans="1:3" s="212" customFormat="1" ht="3" customHeight="1">
      <c r="A10" s="210"/>
      <c r="B10" s="211"/>
      <c r="C10" s="123"/>
    </row>
    <row r="11" spans="2:12" ht="12.75">
      <c r="B11" s="431" t="s">
        <v>212</v>
      </c>
      <c r="C11" s="422" t="s">
        <v>213</v>
      </c>
      <c r="D11" s="422" t="s">
        <v>218</v>
      </c>
      <c r="E11" s="422" t="s">
        <v>214</v>
      </c>
      <c r="F11" s="422" t="s">
        <v>289</v>
      </c>
      <c r="G11" s="421" t="s">
        <v>183</v>
      </c>
      <c r="H11" s="421"/>
      <c r="I11" s="421"/>
      <c r="J11" s="421"/>
      <c r="K11" s="421"/>
      <c r="L11" s="421"/>
    </row>
    <row r="12" spans="2:12" ht="12.75">
      <c r="B12" s="432"/>
      <c r="C12" s="423"/>
      <c r="D12" s="423"/>
      <c r="E12" s="423"/>
      <c r="F12" s="423"/>
      <c r="G12" s="213" t="s">
        <v>205</v>
      </c>
      <c r="H12" s="214" t="s">
        <v>174</v>
      </c>
      <c r="I12" s="214" t="s">
        <v>175</v>
      </c>
      <c r="J12" s="214" t="s">
        <v>176</v>
      </c>
      <c r="K12" s="214" t="s">
        <v>177</v>
      </c>
      <c r="L12" s="214" t="s">
        <v>178</v>
      </c>
    </row>
    <row r="13" spans="2:12" ht="12.75">
      <c r="B13" s="433"/>
      <c r="C13" s="424"/>
      <c r="D13" s="424"/>
      <c r="E13" s="424"/>
      <c r="F13" s="424"/>
      <c r="G13" s="215" t="s">
        <v>206</v>
      </c>
      <c r="H13" s="140" t="s">
        <v>128</v>
      </c>
      <c r="I13" s="140"/>
      <c r="J13" s="140"/>
      <c r="K13" s="140"/>
      <c r="L13" s="140"/>
    </row>
    <row r="14" spans="1:12" ht="12.75">
      <c r="A14" s="122">
        <v>1</v>
      </c>
      <c r="B14" s="141" t="s">
        <v>320</v>
      </c>
      <c r="C14" s="32">
        <v>3.899</v>
      </c>
      <c r="D14" s="32"/>
      <c r="E14" s="216">
        <f aca="true" t="shared" si="0" ref="E14:E28">IF(C14=0,"-",C14/$C$30)</f>
        <v>0.2679172679172679</v>
      </c>
      <c r="F14" s="332">
        <f>IF(C14=0,"-",IF(($C$9*E14)&lt;1,1,($C$9*E14)))</f>
        <v>26.791726791726788</v>
      </c>
      <c r="G14" s="137"/>
      <c r="H14" s="117">
        <v>29</v>
      </c>
      <c r="I14" s="117"/>
      <c r="J14" s="117"/>
      <c r="K14" s="117"/>
      <c r="L14" s="117"/>
    </row>
    <row r="15" spans="1:12" ht="12.75">
      <c r="A15" s="122">
        <v>2</v>
      </c>
      <c r="B15" s="141" t="s">
        <v>321</v>
      </c>
      <c r="C15" s="32">
        <v>3.074</v>
      </c>
      <c r="D15" s="32"/>
      <c r="E15" s="216">
        <f t="shared" si="0"/>
        <v>0.21122792551363978</v>
      </c>
      <c r="F15" s="332">
        <f>IF(C15=0,"-",IF(($C$9*E15)&lt;1,1,($C$9*E15)))</f>
        <v>21.12279255136398</v>
      </c>
      <c r="G15" s="137"/>
      <c r="H15" s="117">
        <v>7</v>
      </c>
      <c r="I15" s="117"/>
      <c r="J15" s="117"/>
      <c r="K15" s="117"/>
      <c r="L15" s="117"/>
    </row>
    <row r="16" spans="1:12" ht="12.75">
      <c r="A16" s="122">
        <v>3</v>
      </c>
      <c r="B16" s="141" t="s">
        <v>322</v>
      </c>
      <c r="C16" s="32">
        <v>3.543</v>
      </c>
      <c r="D16" s="32"/>
      <c r="E16" s="216">
        <f t="shared" si="0"/>
        <v>0.24345495774067202</v>
      </c>
      <c r="F16" s="332">
        <f>IF(C16=0,"-",IF(($C$9*E16)&lt;1,1,($C$9*E16)))</f>
        <v>24.345495774067203</v>
      </c>
      <c r="G16" s="137"/>
      <c r="H16" s="117">
        <v>20</v>
      </c>
      <c r="I16" s="117"/>
      <c r="J16" s="117"/>
      <c r="K16" s="117"/>
      <c r="L16" s="117"/>
    </row>
    <row r="17" spans="1:12" ht="12.75">
      <c r="A17" s="122">
        <v>4</v>
      </c>
      <c r="B17" s="141" t="s">
        <v>323</v>
      </c>
      <c r="C17" s="32">
        <v>2.452</v>
      </c>
      <c r="D17" s="32"/>
      <c r="E17" s="216">
        <f t="shared" si="0"/>
        <v>0.1684875970590256</v>
      </c>
      <c r="F17" s="332">
        <f>IF(C17=0,"-",IF(($C$9*E17)&lt;1,1,($C$9*E17)))</f>
        <v>16.84875970590256</v>
      </c>
      <c r="G17" s="137"/>
      <c r="H17" s="117">
        <v>15</v>
      </c>
      <c r="I17" s="117"/>
      <c r="J17" s="117"/>
      <c r="K17" s="117"/>
      <c r="L17" s="117"/>
    </row>
    <row r="18" spans="1:12" ht="12.75">
      <c r="A18" s="122">
        <v>5</v>
      </c>
      <c r="B18" s="141" t="s">
        <v>324</v>
      </c>
      <c r="C18" s="32">
        <v>1.585</v>
      </c>
      <c r="D18" s="32"/>
      <c r="E18" s="216">
        <f t="shared" si="0"/>
        <v>0.10891225176939462</v>
      </c>
      <c r="F18" s="332">
        <f>IF(C18=0,"-",IF(($C$9*E18)&lt;1,1,($C$9*E18)))</f>
        <v>10.891225176939463</v>
      </c>
      <c r="G18" s="137"/>
      <c r="H18" s="117">
        <v>17</v>
      </c>
      <c r="I18" s="117"/>
      <c r="J18" s="117"/>
      <c r="K18" s="117"/>
      <c r="L18" s="117"/>
    </row>
    <row r="19" spans="1:12" ht="12.75">
      <c r="A19" s="122">
        <v>6</v>
      </c>
      <c r="B19" s="141"/>
      <c r="C19" s="32"/>
      <c r="D19" s="32"/>
      <c r="E19" s="216" t="str">
        <f t="shared" si="0"/>
        <v>-</v>
      </c>
      <c r="F19" s="332" t="str">
        <f aca="true" t="shared" si="1" ref="F19:F28">IF(C19=0,"-",IF(INT($C$9*E19)&lt;1,1,INT($C$9*E19)))</f>
        <v>-</v>
      </c>
      <c r="G19" s="137"/>
      <c r="H19" s="117"/>
      <c r="I19" s="117"/>
      <c r="J19" s="117"/>
      <c r="K19" s="117"/>
      <c r="L19" s="117"/>
    </row>
    <row r="20" spans="1:12" ht="12.75">
      <c r="A20" s="122">
        <v>7</v>
      </c>
      <c r="B20" s="141"/>
      <c r="C20" s="32"/>
      <c r="D20" s="32"/>
      <c r="E20" s="216" t="str">
        <f t="shared" si="0"/>
        <v>-</v>
      </c>
      <c r="F20" s="332" t="str">
        <f t="shared" si="1"/>
        <v>-</v>
      </c>
      <c r="G20" s="137"/>
      <c r="H20" s="117"/>
      <c r="I20" s="117"/>
      <c r="J20" s="117"/>
      <c r="K20" s="117"/>
      <c r="L20" s="117"/>
    </row>
    <row r="21" spans="1:12" ht="12.75">
      <c r="A21" s="122">
        <v>8</v>
      </c>
      <c r="B21" s="141"/>
      <c r="C21" s="32"/>
      <c r="D21" s="32"/>
      <c r="E21" s="216" t="str">
        <f t="shared" si="0"/>
        <v>-</v>
      </c>
      <c r="F21" s="332" t="str">
        <f t="shared" si="1"/>
        <v>-</v>
      </c>
      <c r="G21" s="137"/>
      <c r="H21" s="117"/>
      <c r="I21" s="117"/>
      <c r="J21" s="117"/>
      <c r="K21" s="117"/>
      <c r="L21" s="117"/>
    </row>
    <row r="22" spans="1:12" ht="12.75">
      <c r="A22" s="122">
        <v>9</v>
      </c>
      <c r="B22" s="141"/>
      <c r="C22" s="32"/>
      <c r="D22" s="32"/>
      <c r="E22" s="216" t="str">
        <f t="shared" si="0"/>
        <v>-</v>
      </c>
      <c r="F22" s="332" t="str">
        <f t="shared" si="1"/>
        <v>-</v>
      </c>
      <c r="G22" s="137"/>
      <c r="H22" s="117"/>
      <c r="I22" s="117"/>
      <c r="J22" s="117"/>
      <c r="K22" s="117"/>
      <c r="L22" s="117"/>
    </row>
    <row r="23" spans="1:12" ht="12.75">
      <c r="A23" s="122">
        <v>10</v>
      </c>
      <c r="B23" s="141"/>
      <c r="C23" s="32"/>
      <c r="D23" s="32"/>
      <c r="E23" s="216" t="str">
        <f t="shared" si="0"/>
        <v>-</v>
      </c>
      <c r="F23" s="332" t="str">
        <f t="shared" si="1"/>
        <v>-</v>
      </c>
      <c r="G23" s="137"/>
      <c r="H23" s="117"/>
      <c r="I23" s="117"/>
      <c r="J23" s="117"/>
      <c r="K23" s="117"/>
      <c r="L23" s="117"/>
    </row>
    <row r="24" spans="1:12" ht="12.75">
      <c r="A24" s="122">
        <v>11</v>
      </c>
      <c r="B24" s="141"/>
      <c r="C24" s="32"/>
      <c r="D24" s="32"/>
      <c r="E24" s="216" t="str">
        <f t="shared" si="0"/>
        <v>-</v>
      </c>
      <c r="F24" s="332" t="str">
        <f t="shared" si="1"/>
        <v>-</v>
      </c>
      <c r="G24" s="137"/>
      <c r="H24" s="117"/>
      <c r="I24" s="117"/>
      <c r="J24" s="117"/>
      <c r="K24" s="117"/>
      <c r="L24" s="117"/>
    </row>
    <row r="25" spans="1:12" ht="12.75">
      <c r="A25" s="122">
        <v>12</v>
      </c>
      <c r="B25" s="141"/>
      <c r="C25" s="32"/>
      <c r="D25" s="32"/>
      <c r="E25" s="216" t="str">
        <f t="shared" si="0"/>
        <v>-</v>
      </c>
      <c r="F25" s="332" t="str">
        <f t="shared" si="1"/>
        <v>-</v>
      </c>
      <c r="G25" s="137"/>
      <c r="H25" s="117"/>
      <c r="I25" s="117"/>
      <c r="J25" s="117"/>
      <c r="K25" s="117"/>
      <c r="L25" s="117"/>
    </row>
    <row r="26" spans="1:12" ht="12.75">
      <c r="A26" s="122">
        <v>13</v>
      </c>
      <c r="B26" s="141"/>
      <c r="C26" s="32"/>
      <c r="D26" s="32"/>
      <c r="E26" s="216" t="str">
        <f t="shared" si="0"/>
        <v>-</v>
      </c>
      <c r="F26" s="332" t="str">
        <f t="shared" si="1"/>
        <v>-</v>
      </c>
      <c r="G26" s="137"/>
      <c r="H26" s="117"/>
      <c r="I26" s="117"/>
      <c r="J26" s="117"/>
      <c r="K26" s="117"/>
      <c r="L26" s="117"/>
    </row>
    <row r="27" spans="1:12" ht="12.75">
      <c r="A27" s="122">
        <v>14</v>
      </c>
      <c r="B27" s="141"/>
      <c r="C27" s="32"/>
      <c r="D27" s="32"/>
      <c r="E27" s="216" t="str">
        <f t="shared" si="0"/>
        <v>-</v>
      </c>
      <c r="F27" s="332" t="str">
        <f t="shared" si="1"/>
        <v>-</v>
      </c>
      <c r="G27" s="137"/>
      <c r="H27" s="117"/>
      <c r="I27" s="117"/>
      <c r="J27" s="117"/>
      <c r="K27" s="117"/>
      <c r="L27" s="117"/>
    </row>
    <row r="28" spans="1:12" ht="12.75">
      <c r="A28" s="122">
        <v>15</v>
      </c>
      <c r="B28" s="141"/>
      <c r="C28" s="32"/>
      <c r="D28" s="32"/>
      <c r="E28" s="216" t="str">
        <f t="shared" si="0"/>
        <v>-</v>
      </c>
      <c r="F28" s="332" t="str">
        <f t="shared" si="1"/>
        <v>-</v>
      </c>
      <c r="G28" s="137"/>
      <c r="H28" s="117"/>
      <c r="I28" s="117"/>
      <c r="J28" s="117"/>
      <c r="K28" s="117"/>
      <c r="L28" s="117"/>
    </row>
    <row r="29" spans="2:12" s="217" customFormat="1" ht="12.75">
      <c r="B29" s="127" t="s">
        <v>184</v>
      </c>
      <c r="C29" s="134" t="s">
        <v>0</v>
      </c>
      <c r="D29" s="134" t="s">
        <v>0</v>
      </c>
      <c r="E29" s="134" t="s">
        <v>0</v>
      </c>
      <c r="F29" s="332">
        <f>IF($C$9-SUM(F14:F28)&lt;0,0,$C$9-SUM(F14:F28))</f>
        <v>2.842170943040401E-14</v>
      </c>
      <c r="G29" s="138"/>
      <c r="H29" s="128">
        <f>IF(H13="","",IF($C$9-SUM(H14:H28)&lt;0,0,$C$9-SUM(H14:H28)))</f>
        <v>12</v>
      </c>
      <c r="I29" s="128">
        <f>IF(I13="","",IF($C$9-SUM(I14:I28)&lt;0,0,$C$9-SUM(I14:I28)))</f>
      </c>
      <c r="J29" s="128">
        <f>IF(J13="","",IF($C$9-SUM(J14:J28)&lt;0,0,$C$9-SUM(J14:J28)))</f>
      </c>
      <c r="K29" s="128">
        <f>IF(K13="","",IF($C$9-SUM(K14:K28)&lt;0,0,$C$9-SUM(K14:K28)))</f>
      </c>
      <c r="L29" s="128">
        <f>IF(L13="","",IF($C$9-SUM(L14:L28)&lt;0,0,$C$9-SUM(L14:L28)))</f>
      </c>
    </row>
    <row r="30" spans="2:12" s="209" customFormat="1" ht="15.75">
      <c r="B30" s="218" t="s">
        <v>50</v>
      </c>
      <c r="C30" s="124">
        <f>SUM(C14:C28)</f>
        <v>14.553</v>
      </c>
      <c r="D30" s="124"/>
      <c r="E30" s="125">
        <f>SUM(E14:E28)</f>
        <v>1</v>
      </c>
      <c r="F30" s="124">
        <f>SUM(F14:F28)</f>
        <v>99.99999999999997</v>
      </c>
      <c r="G30" s="139"/>
      <c r="H30" s="124">
        <f>SUM(H14:H28)</f>
        <v>88</v>
      </c>
      <c r="I30" s="124">
        <f>SUM(I14:I28)</f>
        <v>0</v>
      </c>
      <c r="J30" s="124">
        <f>SUM(J14:J28)</f>
        <v>0</v>
      </c>
      <c r="K30" s="124">
        <f>SUM(K14:K28)</f>
        <v>0</v>
      </c>
      <c r="L30" s="124">
        <f>SUM(L14:L28)</f>
        <v>0</v>
      </c>
    </row>
    <row r="31" ht="6" customHeight="1"/>
    <row r="32" ht="15.75">
      <c r="B32" s="219" t="s">
        <v>215</v>
      </c>
    </row>
    <row r="33" ht="15.75">
      <c r="B33" s="219" t="s">
        <v>216</v>
      </c>
    </row>
    <row r="34" ht="15.75">
      <c r="B34" s="219" t="s">
        <v>217</v>
      </c>
    </row>
    <row r="35" ht="15.75">
      <c r="B35" s="219" t="s">
        <v>290</v>
      </c>
    </row>
    <row r="36" ht="6" customHeight="1"/>
    <row r="37" spans="2:7" ht="12.75">
      <c r="B37" s="425" t="s">
        <v>219</v>
      </c>
      <c r="C37" s="426"/>
      <c r="D37" s="426"/>
      <c r="E37" s="426"/>
      <c r="F37" s="426"/>
      <c r="G37" s="427"/>
    </row>
    <row r="38" spans="2:7" ht="55.5" customHeight="1">
      <c r="B38" s="428"/>
      <c r="C38" s="429"/>
      <c r="D38" s="429"/>
      <c r="E38" s="429"/>
      <c r="F38" s="429"/>
      <c r="G38" s="430"/>
    </row>
    <row r="52" ht="39" customHeight="1"/>
  </sheetData>
  <sheetProtection/>
  <mergeCells count="8">
    <mergeCell ref="G11:L11"/>
    <mergeCell ref="F11:F13"/>
    <mergeCell ref="B37:G37"/>
    <mergeCell ref="B38:G38"/>
    <mergeCell ref="B11:B13"/>
    <mergeCell ref="C11:C13"/>
    <mergeCell ref="D11:D13"/>
    <mergeCell ref="E11:E13"/>
  </mergeCells>
  <printOptions horizontalCentered="1"/>
  <pageMargins left="0.7874015748031497" right="0.7874015748031497" top="0.984251968503937" bottom="0.984251968503937" header="0.5118110236220472" footer="0.5118110236220472"/>
  <pageSetup fitToHeight="1" fitToWidth="1" horizontalDpi="1200" verticalDpi="1200" orientation="landscape" paperSize="9" scale="85"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38"/>
  <sheetViews>
    <sheetView showZeros="0" zoomScalePageLayoutView="0" workbookViewId="0" topLeftCell="A1">
      <pane xSplit="3" ySplit="13" topLeftCell="D14" activePane="bottomRight" state="frozen"/>
      <selection pane="topLeft" activeCell="A1" sqref="A1"/>
      <selection pane="topRight" activeCell="D1" sqref="D1"/>
      <selection pane="bottomLeft" activeCell="A14" sqref="A14"/>
      <selection pane="bottomRight" activeCell="E30" sqref="E30"/>
    </sheetView>
  </sheetViews>
  <sheetFormatPr defaultColWidth="9.140625" defaultRowHeight="12.75"/>
  <cols>
    <col min="1" max="1" width="3.421875" style="122" bestFit="1" customWidth="1"/>
    <col min="2" max="2" width="33.7109375" style="122" customWidth="1"/>
    <col min="3" max="3" width="18.28125" style="122" bestFit="1" customWidth="1"/>
    <col min="4" max="5" width="11.421875" style="122" customWidth="1"/>
    <col min="6" max="6" width="13.7109375" style="122" customWidth="1"/>
    <col min="7" max="7" width="9.28125" style="122" bestFit="1" customWidth="1"/>
    <col min="8" max="12" width="10.7109375" style="122" customWidth="1"/>
    <col min="13" max="16384" width="9.140625" style="122" customWidth="1"/>
  </cols>
  <sheetData>
    <row r="1" spans="2:3" ht="23.25">
      <c r="B1" s="205" t="s">
        <v>207</v>
      </c>
      <c r="C1" s="121"/>
    </row>
    <row r="2" spans="2:3" ht="3" customHeight="1">
      <c r="B2" s="206"/>
      <c r="C2" s="121"/>
    </row>
    <row r="3" spans="2:3" ht="15.75">
      <c r="B3" s="207" t="s">
        <v>195</v>
      </c>
      <c r="C3" s="142" t="s">
        <v>294</v>
      </c>
    </row>
    <row r="4" spans="2:3" ht="15" customHeight="1">
      <c r="B4" s="207" t="s">
        <v>203</v>
      </c>
      <c r="C4" s="143" t="s">
        <v>298</v>
      </c>
    </row>
    <row r="5" spans="2:3" ht="15.75" customHeight="1">
      <c r="B5" s="207" t="s">
        <v>204</v>
      </c>
      <c r="C5" s="142" t="s">
        <v>319</v>
      </c>
    </row>
    <row r="6" spans="2:3" ht="15.75">
      <c r="B6" s="207" t="s">
        <v>194</v>
      </c>
      <c r="C6" s="143">
        <v>2004</v>
      </c>
    </row>
    <row r="7" spans="2:3" ht="15.75">
      <c r="B7" s="207" t="s">
        <v>211</v>
      </c>
      <c r="C7" s="142" t="s">
        <v>296</v>
      </c>
    </row>
    <row r="8" spans="2:3" ht="3" customHeight="1">
      <c r="B8" s="208"/>
      <c r="C8" s="220"/>
    </row>
    <row r="9" spans="1:6" ht="15.75">
      <c r="A9" s="209"/>
      <c r="B9" s="133" t="s">
        <v>182</v>
      </c>
      <c r="C9" s="117">
        <v>100</v>
      </c>
      <c r="E9" s="209"/>
      <c r="F9" s="126"/>
    </row>
    <row r="10" spans="1:3" s="212" customFormat="1" ht="3" customHeight="1">
      <c r="A10" s="210"/>
      <c r="B10" s="211"/>
      <c r="C10" s="123"/>
    </row>
    <row r="11" spans="2:12" ht="12.75">
      <c r="B11" s="431" t="s">
        <v>212</v>
      </c>
      <c r="C11" s="422" t="s">
        <v>213</v>
      </c>
      <c r="D11" s="422" t="s">
        <v>218</v>
      </c>
      <c r="E11" s="422" t="s">
        <v>214</v>
      </c>
      <c r="F11" s="422" t="s">
        <v>289</v>
      </c>
      <c r="G11" s="421" t="s">
        <v>183</v>
      </c>
      <c r="H11" s="421"/>
      <c r="I11" s="421"/>
      <c r="J11" s="421"/>
      <c r="K11" s="421"/>
      <c r="L11" s="421"/>
    </row>
    <row r="12" spans="2:12" ht="12.75">
      <c r="B12" s="432"/>
      <c r="C12" s="423"/>
      <c r="D12" s="423"/>
      <c r="E12" s="423"/>
      <c r="F12" s="423"/>
      <c r="G12" s="213" t="s">
        <v>205</v>
      </c>
      <c r="H12" s="214" t="s">
        <v>174</v>
      </c>
      <c r="I12" s="214" t="s">
        <v>175</v>
      </c>
      <c r="J12" s="214" t="s">
        <v>176</v>
      </c>
      <c r="K12" s="214" t="s">
        <v>177</v>
      </c>
      <c r="L12" s="214" t="s">
        <v>178</v>
      </c>
    </row>
    <row r="13" spans="2:12" ht="12.75">
      <c r="B13" s="433"/>
      <c r="C13" s="424"/>
      <c r="D13" s="424"/>
      <c r="E13" s="424"/>
      <c r="F13" s="424"/>
      <c r="G13" s="215" t="s">
        <v>206</v>
      </c>
      <c r="H13" s="140" t="s">
        <v>147</v>
      </c>
      <c r="I13" s="140"/>
      <c r="J13" s="140"/>
      <c r="K13" s="140"/>
      <c r="L13" s="140"/>
    </row>
    <row r="14" spans="1:12" ht="12.75">
      <c r="A14" s="122">
        <v>1</v>
      </c>
      <c r="B14" s="141" t="s">
        <v>320</v>
      </c>
      <c r="C14" s="32">
        <v>6.298</v>
      </c>
      <c r="D14" s="32"/>
      <c r="E14" s="216">
        <f aca="true" t="shared" si="0" ref="E14:E28">IF(C14=0,"-",C14/$C$30)</f>
        <v>0.26211087065090727</v>
      </c>
      <c r="F14" s="332">
        <f>IF(C14=0,"-",IF(($C$9*E14)&lt;1,1,($C$9*E14)))</f>
        <v>26.211087065090727</v>
      </c>
      <c r="G14" s="137"/>
      <c r="H14" s="117">
        <v>67</v>
      </c>
      <c r="I14" s="117"/>
      <c r="J14" s="117"/>
      <c r="K14" s="117"/>
      <c r="L14" s="117"/>
    </row>
    <row r="15" spans="1:12" ht="12.75">
      <c r="A15" s="122">
        <v>2</v>
      </c>
      <c r="B15" s="141" t="s">
        <v>321</v>
      </c>
      <c r="C15" s="32">
        <v>5.755</v>
      </c>
      <c r="D15" s="32"/>
      <c r="E15" s="216">
        <f t="shared" si="0"/>
        <v>0.23951223572498748</v>
      </c>
      <c r="F15" s="332">
        <f aca="true" t="shared" si="1" ref="F15:F28">IF(C15=0,"-",IF(($C$9*E15)&lt;1,1,($C$9*E15)))</f>
        <v>23.951223572498748</v>
      </c>
      <c r="G15" s="137"/>
      <c r="H15" s="117">
        <v>22</v>
      </c>
      <c r="I15" s="117"/>
      <c r="J15" s="117"/>
      <c r="K15" s="117"/>
      <c r="L15" s="117"/>
    </row>
    <row r="16" spans="1:12" ht="12.75">
      <c r="A16" s="122">
        <v>3</v>
      </c>
      <c r="B16" s="141" t="s">
        <v>322</v>
      </c>
      <c r="C16" s="32">
        <v>5.89</v>
      </c>
      <c r="D16" s="32"/>
      <c r="E16" s="216">
        <f t="shared" si="0"/>
        <v>0.2451306808723156</v>
      </c>
      <c r="F16" s="332">
        <f t="shared" si="1"/>
        <v>24.51306808723156</v>
      </c>
      <c r="G16" s="137"/>
      <c r="H16" s="117">
        <v>42</v>
      </c>
      <c r="I16" s="117"/>
      <c r="J16" s="117"/>
      <c r="K16" s="117"/>
      <c r="L16" s="117"/>
    </row>
    <row r="17" spans="1:12" ht="12.75">
      <c r="A17" s="122">
        <v>4</v>
      </c>
      <c r="B17" s="141" t="s">
        <v>323</v>
      </c>
      <c r="C17" s="32">
        <v>3.954</v>
      </c>
      <c r="D17" s="32"/>
      <c r="E17" s="216">
        <f t="shared" si="0"/>
        <v>0.1645580156484102</v>
      </c>
      <c r="F17" s="332">
        <f t="shared" si="1"/>
        <v>16.455801564841018</v>
      </c>
      <c r="G17" s="137"/>
      <c r="H17" s="117">
        <v>24</v>
      </c>
      <c r="I17" s="117"/>
      <c r="J17" s="117"/>
      <c r="K17" s="117"/>
      <c r="L17" s="117"/>
    </row>
    <row r="18" spans="1:12" ht="12.75">
      <c r="A18" s="122">
        <v>5</v>
      </c>
      <c r="B18" s="141" t="s">
        <v>324</v>
      </c>
      <c r="C18" s="32">
        <v>2.131</v>
      </c>
      <c r="D18" s="32"/>
      <c r="E18" s="216">
        <f t="shared" si="0"/>
        <v>0.08868819710337937</v>
      </c>
      <c r="F18" s="332">
        <f t="shared" si="1"/>
        <v>8.868819710337936</v>
      </c>
      <c r="G18" s="137"/>
      <c r="H18" s="117">
        <v>20</v>
      </c>
      <c r="I18" s="117"/>
      <c r="J18" s="117"/>
      <c r="K18" s="117"/>
      <c r="L18" s="117"/>
    </row>
    <row r="19" spans="1:12" ht="12.75">
      <c r="A19" s="122">
        <v>6</v>
      </c>
      <c r="B19" s="141"/>
      <c r="C19" s="32"/>
      <c r="D19" s="32"/>
      <c r="E19" s="216" t="str">
        <f t="shared" si="0"/>
        <v>-</v>
      </c>
      <c r="F19" s="332" t="str">
        <f t="shared" si="1"/>
        <v>-</v>
      </c>
      <c r="G19" s="137"/>
      <c r="H19" s="117"/>
      <c r="I19" s="117"/>
      <c r="J19" s="117"/>
      <c r="K19" s="117"/>
      <c r="L19" s="117"/>
    </row>
    <row r="20" spans="1:12" ht="12.75">
      <c r="A20" s="122">
        <v>7</v>
      </c>
      <c r="B20" s="141"/>
      <c r="C20" s="32"/>
      <c r="D20" s="32"/>
      <c r="E20" s="216" t="str">
        <f t="shared" si="0"/>
        <v>-</v>
      </c>
      <c r="F20" s="332" t="str">
        <f t="shared" si="1"/>
        <v>-</v>
      </c>
      <c r="G20" s="137"/>
      <c r="H20" s="117"/>
      <c r="I20" s="117"/>
      <c r="J20" s="117"/>
      <c r="K20" s="117"/>
      <c r="L20" s="117"/>
    </row>
    <row r="21" spans="1:12" ht="12.75">
      <c r="A21" s="122">
        <v>8</v>
      </c>
      <c r="B21" s="141"/>
      <c r="C21" s="32"/>
      <c r="D21" s="32"/>
      <c r="E21" s="216" t="str">
        <f t="shared" si="0"/>
        <v>-</v>
      </c>
      <c r="F21" s="332" t="str">
        <f t="shared" si="1"/>
        <v>-</v>
      </c>
      <c r="G21" s="137"/>
      <c r="H21" s="117"/>
      <c r="I21" s="117"/>
      <c r="J21" s="117"/>
      <c r="K21" s="117"/>
      <c r="L21" s="117"/>
    </row>
    <row r="22" spans="1:12" ht="12.75">
      <c r="A22" s="122">
        <v>9</v>
      </c>
      <c r="B22" s="141"/>
      <c r="C22" s="32"/>
      <c r="D22" s="32"/>
      <c r="E22" s="216" t="str">
        <f t="shared" si="0"/>
        <v>-</v>
      </c>
      <c r="F22" s="332" t="str">
        <f t="shared" si="1"/>
        <v>-</v>
      </c>
      <c r="G22" s="137"/>
      <c r="H22" s="117"/>
      <c r="I22" s="117"/>
      <c r="J22" s="117"/>
      <c r="K22" s="117"/>
      <c r="L22" s="117"/>
    </row>
    <row r="23" spans="1:12" ht="12.75">
      <c r="A23" s="122">
        <v>10</v>
      </c>
      <c r="B23" s="141"/>
      <c r="C23" s="32"/>
      <c r="D23" s="32"/>
      <c r="E23" s="216" t="str">
        <f t="shared" si="0"/>
        <v>-</v>
      </c>
      <c r="F23" s="332" t="str">
        <f t="shared" si="1"/>
        <v>-</v>
      </c>
      <c r="G23" s="137"/>
      <c r="H23" s="117"/>
      <c r="I23" s="117"/>
      <c r="J23" s="117"/>
      <c r="K23" s="117"/>
      <c r="L23" s="117"/>
    </row>
    <row r="24" spans="1:12" ht="12.75">
      <c r="A24" s="122">
        <v>11</v>
      </c>
      <c r="B24" s="141"/>
      <c r="C24" s="32"/>
      <c r="D24" s="32"/>
      <c r="E24" s="216" t="str">
        <f t="shared" si="0"/>
        <v>-</v>
      </c>
      <c r="F24" s="332" t="str">
        <f t="shared" si="1"/>
        <v>-</v>
      </c>
      <c r="G24" s="137"/>
      <c r="H24" s="117"/>
      <c r="I24" s="117"/>
      <c r="J24" s="117"/>
      <c r="K24" s="117"/>
      <c r="L24" s="117"/>
    </row>
    <row r="25" spans="1:12" ht="12.75">
      <c r="A25" s="122">
        <v>12</v>
      </c>
      <c r="B25" s="141"/>
      <c r="C25" s="32"/>
      <c r="D25" s="32"/>
      <c r="E25" s="216" t="str">
        <f t="shared" si="0"/>
        <v>-</v>
      </c>
      <c r="F25" s="332" t="str">
        <f t="shared" si="1"/>
        <v>-</v>
      </c>
      <c r="G25" s="137"/>
      <c r="H25" s="117"/>
      <c r="I25" s="117"/>
      <c r="J25" s="117"/>
      <c r="K25" s="117"/>
      <c r="L25" s="117"/>
    </row>
    <row r="26" spans="1:12" ht="12.75">
      <c r="A26" s="122">
        <v>13</v>
      </c>
      <c r="B26" s="141"/>
      <c r="C26" s="32"/>
      <c r="D26" s="32"/>
      <c r="E26" s="216" t="str">
        <f t="shared" si="0"/>
        <v>-</v>
      </c>
      <c r="F26" s="332" t="str">
        <f t="shared" si="1"/>
        <v>-</v>
      </c>
      <c r="G26" s="137"/>
      <c r="H26" s="117"/>
      <c r="I26" s="117"/>
      <c r="J26" s="117"/>
      <c r="K26" s="117"/>
      <c r="L26" s="117"/>
    </row>
    <row r="27" spans="1:12" ht="12.75">
      <c r="A27" s="122">
        <v>14</v>
      </c>
      <c r="B27" s="141"/>
      <c r="C27" s="32"/>
      <c r="D27" s="32"/>
      <c r="E27" s="216" t="str">
        <f t="shared" si="0"/>
        <v>-</v>
      </c>
      <c r="F27" s="332" t="str">
        <f t="shared" si="1"/>
        <v>-</v>
      </c>
      <c r="G27" s="137"/>
      <c r="H27" s="117"/>
      <c r="I27" s="117"/>
      <c r="J27" s="117"/>
      <c r="K27" s="117"/>
      <c r="L27" s="117"/>
    </row>
    <row r="28" spans="1:12" ht="12.75">
      <c r="A28" s="122">
        <v>15</v>
      </c>
      <c r="B28" s="141"/>
      <c r="C28" s="32"/>
      <c r="D28" s="32"/>
      <c r="E28" s="216" t="str">
        <f t="shared" si="0"/>
        <v>-</v>
      </c>
      <c r="F28" s="332" t="str">
        <f t="shared" si="1"/>
        <v>-</v>
      </c>
      <c r="G28" s="137"/>
      <c r="H28" s="117"/>
      <c r="I28" s="117"/>
      <c r="J28" s="117"/>
      <c r="K28" s="117"/>
      <c r="L28" s="117"/>
    </row>
    <row r="29" spans="2:12" s="217" customFormat="1" ht="12.75">
      <c r="B29" s="127" t="s">
        <v>184</v>
      </c>
      <c r="C29" s="134" t="s">
        <v>0</v>
      </c>
      <c r="D29" s="134" t="s">
        <v>0</v>
      </c>
      <c r="E29" s="134" t="s">
        <v>0</v>
      </c>
      <c r="F29" s="332">
        <v>0</v>
      </c>
      <c r="G29" s="138"/>
      <c r="H29" s="128">
        <f>IF(H13="","",IF($C$9-SUM(H14:H28)&lt;0,0,$C$9-SUM(H14:H28)))</f>
        <v>0</v>
      </c>
      <c r="I29" s="128">
        <f>IF(I13="","",IF($C$9-SUM(I14:I28)&lt;0,0,$C$9-SUM(I14:I28)))</f>
      </c>
      <c r="J29" s="128">
        <f>IF(J13="","",IF($C$9-SUM(J14:J28)&lt;0,0,$C$9-SUM(J14:J28)))</f>
      </c>
      <c r="K29" s="128">
        <f>IF(K13="","",IF($C$9-SUM(K14:K28)&lt;0,0,$C$9-SUM(K14:K28)))</f>
      </c>
      <c r="L29" s="128">
        <f>IF(L13="","",IF($C$9-SUM(L14:L28)&lt;0,0,$C$9-SUM(L14:L28)))</f>
      </c>
    </row>
    <row r="30" spans="2:12" s="209" customFormat="1" ht="15.75">
      <c r="B30" s="218" t="s">
        <v>50</v>
      </c>
      <c r="C30" s="124">
        <f>SUM(C14:C28)</f>
        <v>24.028000000000002</v>
      </c>
      <c r="D30" s="124"/>
      <c r="E30" s="125">
        <f>SUM(E14:E28)</f>
        <v>0.9999999999999999</v>
      </c>
      <c r="F30" s="124">
        <f>SUM(F14:F28)</f>
        <v>99.99999999999997</v>
      </c>
      <c r="G30" s="139"/>
      <c r="H30" s="124">
        <f>SUM(H14:H28)</f>
        <v>175</v>
      </c>
      <c r="I30" s="124">
        <f>SUM(I14:I28)</f>
        <v>0</v>
      </c>
      <c r="J30" s="124">
        <f>SUM(J14:J28)</f>
        <v>0</v>
      </c>
      <c r="K30" s="124">
        <f>SUM(K14:K28)</f>
        <v>0</v>
      </c>
      <c r="L30" s="124">
        <f>SUM(L14:L28)</f>
        <v>0</v>
      </c>
    </row>
    <row r="31" ht="6" customHeight="1"/>
    <row r="32" ht="15.75">
      <c r="B32" s="219" t="s">
        <v>215</v>
      </c>
    </row>
    <row r="33" ht="15.75">
      <c r="B33" s="219" t="s">
        <v>216</v>
      </c>
    </row>
    <row r="34" ht="15.75">
      <c r="B34" s="219" t="s">
        <v>217</v>
      </c>
    </row>
    <row r="35" ht="15.75">
      <c r="B35" s="219" t="s">
        <v>290</v>
      </c>
    </row>
    <row r="36" ht="6" customHeight="1"/>
    <row r="37" spans="2:7" ht="12.75">
      <c r="B37" s="425" t="s">
        <v>219</v>
      </c>
      <c r="C37" s="426"/>
      <c r="D37" s="426"/>
      <c r="E37" s="426"/>
      <c r="F37" s="426"/>
      <c r="G37" s="427"/>
    </row>
    <row r="38" spans="2:7" ht="55.5" customHeight="1">
      <c r="B38" s="428"/>
      <c r="C38" s="429"/>
      <c r="D38" s="429"/>
      <c r="E38" s="429"/>
      <c r="F38" s="429"/>
      <c r="G38" s="430"/>
    </row>
    <row r="52" ht="39" customHeight="1"/>
  </sheetData>
  <sheetProtection/>
  <mergeCells count="8">
    <mergeCell ref="G11:L11"/>
    <mergeCell ref="F11:F13"/>
    <mergeCell ref="B37:G37"/>
    <mergeCell ref="B38:G38"/>
    <mergeCell ref="B11:B13"/>
    <mergeCell ref="C11:C13"/>
    <mergeCell ref="D11:D13"/>
    <mergeCell ref="E11:E13"/>
  </mergeCells>
  <printOptions horizontalCentered="1"/>
  <pageMargins left="0.7874015748031497" right="0.7874015748031497" top="0.984251968503937" bottom="0.984251968503937" header="0.5118110236220472" footer="0.5118110236220472"/>
  <pageSetup fitToHeight="1" fitToWidth="1" horizontalDpi="1200" verticalDpi="1200" orientation="landscape" paperSize="9" scale="85"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AEA Technology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 A Hill (AEAT)</dc:creator>
  <cp:keywords/>
  <dc:description/>
  <cp:lastModifiedBy>AngeliniCLT</cp:lastModifiedBy>
  <cp:lastPrinted>2005-07-20T08:21:22Z</cp:lastPrinted>
  <dcterms:created xsi:type="dcterms:W3CDTF">2003-03-06T09:21:27Z</dcterms:created>
  <dcterms:modified xsi:type="dcterms:W3CDTF">2010-09-08T09:58:52Z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